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275" activeTab="0"/>
  </bookViews>
  <sheets>
    <sheet name="Summary per Province" sheetId="1" r:id="rId1"/>
    <sheet name="Summary per Metro" sheetId="2" r:id="rId2"/>
    <sheet name="EC" sheetId="3" r:id="rId3"/>
    <sheet name="FS" sheetId="4" r:id="rId4"/>
    <sheet name="GT" sheetId="5" r:id="rId5"/>
    <sheet name="KZ" sheetId="6" r:id="rId6"/>
    <sheet name="LP" sheetId="7" r:id="rId7"/>
    <sheet name="MP" sheetId="8" r:id="rId8"/>
    <sheet name="NC" sheetId="9" r:id="rId9"/>
    <sheet name="NW" sheetId="10" r:id="rId10"/>
    <sheet name="WC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xlnm.Print_Area" localSheetId="2">'EC'!$A$1:$U$72</definedName>
    <definedName name="_xlnm.Print_Area" localSheetId="3">'FS'!$A$1:$U$48</definedName>
    <definedName name="_xlnm.Print_Area" localSheetId="4">'GT'!$A$1:$U$37</definedName>
    <definedName name="_xlnm.Print_Area" localSheetId="5">'KZ'!$A$1:$U$95</definedName>
    <definedName name="_xlnm.Print_Area" localSheetId="6">'LP'!$A$1:$U$52</definedName>
    <definedName name="_xlnm.Print_Area" localSheetId="7">'MP'!$A$1:$U$40</definedName>
    <definedName name="_xlnm.Print_Area" localSheetId="8">'NC'!$A$1:$U$55</definedName>
    <definedName name="_xlnm.Print_Area" localSheetId="9">'NW'!$A$1:$U$46</definedName>
    <definedName name="_xlnm.Print_Area" localSheetId="10">'WC'!$A$1:$U$55</definedName>
    <definedName name="_xlnm.Print_Titles" localSheetId="2">'EC'!$1:$6</definedName>
    <definedName name="_xlnm.Print_Titles" localSheetId="5">'KZ'!$1:$6</definedName>
  </definedNames>
  <calcPr fullCalcOnLoad="1"/>
</workbook>
</file>

<file path=xl/sharedStrings.xml><?xml version="1.0" encoding="utf-8"?>
<sst xmlns="http://schemas.openxmlformats.org/spreadsheetml/2006/main" count="1259" uniqueCount="662">
  <si>
    <t>Total</t>
  </si>
  <si>
    <t>R thousands</t>
  </si>
  <si>
    <t>Code</t>
  </si>
  <si>
    <t>Operating Expenditure</t>
  </si>
  <si>
    <t>Capital Expenditure</t>
  </si>
  <si>
    <t>Total Expenditure as % of adjusted budget</t>
  </si>
  <si>
    <t>Summary per Province</t>
  </si>
  <si>
    <t>Eastern Cape</t>
  </si>
  <si>
    <t>EC</t>
  </si>
  <si>
    <t>Free State</t>
  </si>
  <si>
    <t>FS</t>
  </si>
  <si>
    <t>Gauteng</t>
  </si>
  <si>
    <t>GT</t>
  </si>
  <si>
    <t>Kwazulu-Natal</t>
  </si>
  <si>
    <t>KZ</t>
  </si>
  <si>
    <t>Limpopo</t>
  </si>
  <si>
    <t>LP</t>
  </si>
  <si>
    <t>Mpumalanga</t>
  </si>
  <si>
    <t>MP</t>
  </si>
  <si>
    <t>North West</t>
  </si>
  <si>
    <t>NW</t>
  </si>
  <si>
    <t>Northern Cape</t>
  </si>
  <si>
    <t>NC</t>
  </si>
  <si>
    <t>Western Cape</t>
  </si>
  <si>
    <t>WC</t>
  </si>
  <si>
    <t>Summary per Metro</t>
  </si>
  <si>
    <t>Nelson Mandela Bay</t>
  </si>
  <si>
    <t>Ekurhuleni Metro</t>
  </si>
  <si>
    <t>City Of Johannesburg</t>
  </si>
  <si>
    <t>City Of Tshwane</t>
  </si>
  <si>
    <t>eThekwini</t>
  </si>
  <si>
    <t>Cape Town</t>
  </si>
  <si>
    <t>WC000</t>
  </si>
  <si>
    <t>A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</si>
  <si>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</si>
  <si>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</si>
  <si>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</si>
  <si>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</si>
  <si>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</si>
  <si>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</si>
  <si>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</si>
  <si>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</si>
  <si>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</si>
  <si>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</si>
  <si>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</si>
  <si>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</si>
  <si>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</si>
  <si>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</si>
  <si>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</si>
  <si>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</si>
  <si>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</si>
  <si>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Koukamma</t>
  </si>
  <si>
    <t>EC109</t>
  </si>
  <si>
    <t>C</t>
  </si>
  <si>
    <t>Cacadu</t>
  </si>
  <si>
    <t>DC10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</si>
  <si>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</si>
  <si>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</si>
  <si>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</si>
  <si>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</si>
  <si>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</si>
  <si>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</si>
  <si>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</si>
  <si>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</si>
  <si>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Buffalo City</t>
  </si>
  <si>
    <t>EC125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</si>
  <si>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</si>
  <si>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</si>
  <si>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</si>
  <si>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</si>
  <si>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</si>
  <si>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</si>
  <si>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</si>
  <si>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</si>
  <si>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</si>
  <si>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</si>
  <si>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</si>
  <si>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</si>
  <si>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</si>
  <si>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</si>
  <si>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</si>
  <si>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</si>
  <si>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</si>
  <si>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</si>
  <si>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</si>
  <si>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</si>
  <si>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</si>
  <si>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</si>
  <si>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</si>
  <si>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</si>
  <si>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</si>
  <si>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</si>
  <si>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</si>
  <si>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</si>
  <si>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</si>
  <si>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</si>
  <si>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</si>
  <si>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</si>
  <si>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</si>
  <si>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</si>
  <si>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Ukhahlamba</t>
  </si>
  <si>
    <t>DC14</t>
  </si>
  <si>
    <t>Mbizana</t>
  </si>
  <si>
    <t>EC151</t>
  </si>
  <si>
    <t>Ntabankulu</t>
  </si>
  <si>
    <t>EC152</t>
  </si>
  <si>
    <t>Qaukeni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</si>
  <si>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</si>
  <si>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</si>
  <si>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</si>
  <si>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</si>
  <si>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</si>
  <si>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</si>
  <si>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</si>
  <si>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</si>
  <si>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</si>
  <si>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</si>
  <si>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</si>
  <si>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Umzimvubu</t>
  </si>
  <si>
    <t>Matatiele</t>
  </si>
  <si>
    <t>Alfred Nzo</t>
  </si>
  <si>
    <t>DC44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</si>
  <si>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</si>
  <si>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</si>
  <si>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</si>
  <si>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</si>
  <si>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</si>
  <si>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</si>
  <si>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</si>
  <si>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</si>
  <si>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Naledi (Fs)</t>
  </si>
  <si>
    <t>FS171</t>
  </si>
  <si>
    <t>Mangaung</t>
  </si>
  <si>
    <t>FS172</t>
  </si>
  <si>
    <t>Mantsopa</t>
  </si>
  <si>
    <t>FS173</t>
  </si>
  <si>
    <t>Motheo</t>
  </si>
  <si>
    <t>DC17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</si>
  <si>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</si>
  <si>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</si>
  <si>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</si>
  <si>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</si>
  <si>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</si>
  <si>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</si>
  <si>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</si>
  <si>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</si>
  <si>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</si>
  <si>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</si>
  <si>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</si>
  <si>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</si>
  <si>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</si>
  <si>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</si>
  <si>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</si>
  <si>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</si>
  <si>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</si>
  <si>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</si>
  <si>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</si>
  <si>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</si>
  <si>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</si>
  <si>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</si>
  <si>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Thabo Mofutsanyana</t>
  </si>
  <si>
    <t>DC19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</si>
  <si>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</si>
  <si>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</si>
  <si>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</si>
  <si>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</si>
  <si>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</si>
  <si>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</si>
  <si>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</si>
  <si>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</si>
  <si>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</si>
  <si>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</si>
  <si>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</si>
  <si>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</si>
  <si>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</si>
  <si>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</si>
  <si>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</si>
  <si>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</si>
  <si>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</si>
  <si>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</si>
  <si>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Nokeng Tsa Taemane</t>
  </si>
  <si>
    <t>Kungwini</t>
  </si>
  <si>
    <t>Metsweding</t>
  </si>
  <si>
    <t>DC46</t>
  </si>
  <si>
    <t>Mogale City</t>
  </si>
  <si>
    <t>GT481</t>
  </si>
  <si>
    <t>Randfontein</t>
  </si>
  <si>
    <t>GT482</t>
  </si>
  <si>
    <t>Westonaria</t>
  </si>
  <si>
    <t>GT483</t>
  </si>
  <si>
    <t>West Rand</t>
  </si>
  <si>
    <t>DC48</t>
  </si>
  <si>
    <t>Vulamehlo</t>
  </si>
  <si>
    <t>Umdoni</t>
  </si>
  <si>
    <t>Umzumbe</t>
  </si>
  <si>
    <t>uMuziwabantu</t>
  </si>
  <si>
    <t>Ezingolweni</t>
  </si>
  <si>
    <t>Hibiscus Coast</t>
  </si>
  <si>
    <t>Ugu</t>
  </si>
  <si>
    <t>DC21</t>
  </si>
  <si>
    <t>uMshwathi</t>
  </si>
  <si>
    <t>uMngeni</t>
  </si>
  <si>
    <t>Mpofana</t>
  </si>
  <si>
    <t>Impendle</t>
  </si>
  <si>
    <t>Msunduzi</t>
  </si>
  <si>
    <t>Mkhambathini</t>
  </si>
  <si>
    <t>Richmond</t>
  </si>
  <si>
    <t>uMgungundlovu</t>
  </si>
  <si>
    <t>DC22</t>
  </si>
  <si>
    <t>Emnambithi/Ladysmith</t>
  </si>
  <si>
    <t>Indaka</t>
  </si>
  <si>
    <t>Umtshezi</t>
  </si>
  <si>
    <t>Okhahlamba</t>
  </si>
  <si>
    <t>Imbabazane</t>
  </si>
  <si>
    <t>Uthukela</t>
  </si>
  <si>
    <t>DC23</t>
  </si>
  <si>
    <t>Endumeni</t>
  </si>
  <si>
    <t>Nquthu</t>
  </si>
  <si>
    <t>Msinga</t>
  </si>
  <si>
    <t>Umvoti</t>
  </si>
  <si>
    <t>Umzinyathi</t>
  </si>
  <si>
    <t>DC24</t>
  </si>
  <si>
    <t>Newcastle</t>
  </si>
  <si>
    <t>eMadlangeni</t>
  </si>
  <si>
    <t>Dannhauser</t>
  </si>
  <si>
    <t>Amajuba</t>
  </si>
  <si>
    <t>DC25</t>
  </si>
  <si>
    <t>eDumbe</t>
  </si>
  <si>
    <t>uPhongolo</t>
  </si>
  <si>
    <t>Abaqulusi</t>
  </si>
  <si>
    <t>Nongoma</t>
  </si>
  <si>
    <t>Ulundi</t>
  </si>
  <si>
    <t>Zululand</t>
  </si>
  <si>
    <t>DC26</t>
  </si>
  <si>
    <t>Umhlabuyalingana</t>
  </si>
  <si>
    <t>Jozini</t>
  </si>
  <si>
    <t>The Big Five False Bay</t>
  </si>
  <si>
    <t>Hlabisa</t>
  </si>
  <si>
    <t>Mtubatuba</t>
  </si>
  <si>
    <t>Umkhanyakude</t>
  </si>
  <si>
    <t>DC27</t>
  </si>
  <si>
    <t>Mbonambi</t>
  </si>
  <si>
    <t>uMhlathuze</t>
  </si>
  <si>
    <t>Ntambanana</t>
  </si>
  <si>
    <t>Umlalazi</t>
  </si>
  <si>
    <t>Mthonjaneni</t>
  </si>
  <si>
    <t>Nkandla</t>
  </si>
  <si>
    <t>uThungulu</t>
  </si>
  <si>
    <t>DC28</t>
  </si>
  <si>
    <t>Mandeni</t>
  </si>
  <si>
    <t>KwaDukuza</t>
  </si>
  <si>
    <t>Ndwedwe</t>
  </si>
  <si>
    <t>Maphumulo</t>
  </si>
  <si>
    <t>iLembe</t>
  </si>
  <si>
    <t>DC29</t>
  </si>
  <si>
    <t>Ingwe</t>
  </si>
  <si>
    <t>Kwa Sani</t>
  </si>
  <si>
    <t>Greater Kokstad</t>
  </si>
  <si>
    <t>Ubuhlebezwe</t>
  </si>
  <si>
    <t>Umzimkhulu</t>
  </si>
  <si>
    <t>Sisonke</t>
  </si>
  <si>
    <t>DC43</t>
  </si>
  <si>
    <t>Greater Giyani</t>
  </si>
  <si>
    <t>Greater Letaba</t>
  </si>
  <si>
    <t>Greater Tzaneen</t>
  </si>
  <si>
    <t>Ba-Phalaborwa</t>
  </si>
  <si>
    <t>Maruleng</t>
  </si>
  <si>
    <t>Mopani</t>
  </si>
  <si>
    <t>DC33</t>
  </si>
  <si>
    <t>Musina</t>
  </si>
  <si>
    <t>Mutale</t>
  </si>
  <si>
    <t>Thulamela</t>
  </si>
  <si>
    <t>Makhado</t>
  </si>
  <si>
    <t>Vhembe</t>
  </si>
  <si>
    <t>DC34</t>
  </si>
  <si>
    <t>Blouberg</t>
  </si>
  <si>
    <t>Aganang</t>
  </si>
  <si>
    <t>Molemole</t>
  </si>
  <si>
    <t>Polokwane</t>
  </si>
  <si>
    <t>Lepelle-Nkumpi</t>
  </si>
  <si>
    <t>Capricorn</t>
  </si>
  <si>
    <t>DC35</t>
  </si>
  <si>
    <t>Thabazimbi</t>
  </si>
  <si>
    <t>Lephalale</t>
  </si>
  <si>
    <t>Mookgopong</t>
  </si>
  <si>
    <t>Modimolle</t>
  </si>
  <si>
    <t>Bela Bela</t>
  </si>
  <si>
    <t>Mogalakwena</t>
  </si>
  <si>
    <t>Waterberg</t>
  </si>
  <si>
    <t>DC36</t>
  </si>
  <si>
    <t>Makhudutamaga</t>
  </si>
  <si>
    <t>Fetakgomo</t>
  </si>
  <si>
    <t>Greater Marble Hall</t>
  </si>
  <si>
    <t>Elias Motsoaledi</t>
  </si>
  <si>
    <t>Greater Tubatse</t>
  </si>
  <si>
    <t>Greater Sekhukhune</t>
  </si>
  <si>
    <t>DC47</t>
  </si>
  <si>
    <t>Albert Luthuli</t>
  </si>
  <si>
    <t>MP301</t>
  </si>
  <si>
    <t>Msukaligwa</t>
  </si>
  <si>
    <t>MP302</t>
  </si>
  <si>
    <t>Mkhondo</t>
  </si>
  <si>
    <t>MP303</t>
  </si>
  <si>
    <t>Seme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</si>
  <si>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</si>
  <si>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</si>
  <si>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</si>
  <si>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</si>
  <si>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</si>
  <si>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</si>
  <si>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</si>
  <si>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</si>
  <si>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</si>
  <si>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Delmas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</si>
  <si>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</si>
  <si>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</si>
  <si>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</si>
  <si>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</si>
  <si>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</si>
  <si>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</si>
  <si>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</si>
  <si>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</t>
  </si>
  <si>
    <t>MP315</t>
  </si>
  <si>
    <t>Dr J.S. Moroka</t>
  </si>
  <si>
    <t>MP316</t>
  </si>
  <si>
    <t>Nkangala</t>
  </si>
  <si>
    <t>DC31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</si>
  <si>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</si>
  <si>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</si>
  <si>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</si>
  <si>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</si>
  <si>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</si>
  <si>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</si>
  <si>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</si>
  <si>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</si>
  <si>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</si>
  <si>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</si>
  <si>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</si>
  <si>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</si>
  <si>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Moshaweng</t>
  </si>
  <si>
    <t>NC451</t>
  </si>
  <si>
    <t>Ga-Segonyana</t>
  </si>
  <si>
    <t>NC452</t>
  </si>
  <si>
    <t>Gamagara</t>
  </si>
  <si>
    <t>NC453</t>
  </si>
  <si>
    <t>Kgalagadi</t>
  </si>
  <si>
    <t>DC45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</si>
  <si>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</si>
  <si>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</si>
  <si>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</si>
  <si>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</si>
  <si>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</si>
  <si>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</si>
  <si>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</si>
  <si>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</si>
  <si>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</si>
  <si>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</si>
  <si>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</si>
  <si>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</si>
  <si>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</si>
  <si>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</si>
  <si>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</si>
  <si>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</si>
  <si>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</si>
  <si>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</si>
  <si>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</si>
  <si>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</si>
  <si>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</si>
  <si>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</si>
  <si>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</si>
  <si>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</si>
  <si>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</si>
  <si>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</si>
  <si>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</si>
  <si>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</si>
  <si>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</si>
  <si>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</si>
  <si>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Karoo</t>
  </si>
  <si>
    <t>DC7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</si>
  <si>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</si>
  <si>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</si>
  <si>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</si>
  <si>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</si>
  <si>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</si>
  <si>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</si>
  <si>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</si>
  <si>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</si>
  <si>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</si>
  <si>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</si>
  <si>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</si>
  <si>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</si>
  <si>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Siyanda</t>
  </si>
  <si>
    <t>DC8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</si>
  <si>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</si>
  <si>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</si>
  <si>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</si>
  <si>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</si>
  <si>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</si>
  <si>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</si>
  <si>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</si>
  <si>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</si>
  <si>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</si>
  <si>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</si>
  <si>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</si>
  <si>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</si>
  <si>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</si>
  <si>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</si>
  <si>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</si>
  <si>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</si>
  <si>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</si>
  <si>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</si>
  <si>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</si>
  <si>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</si>
  <si>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</si>
  <si>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</si>
  <si>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</si>
  <si>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</si>
  <si>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</si>
  <si>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</si>
  <si>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</si>
  <si>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</si>
  <si>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</si>
  <si>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</si>
  <si>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</si>
  <si>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</si>
  <si>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</si>
  <si>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</si>
  <si>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Kagisano</t>
  </si>
  <si>
    <t>NW391</t>
  </si>
  <si>
    <t>Naledi (Nw)</t>
  </si>
  <si>
    <t>NW392</t>
  </si>
  <si>
    <t>Mamusa</t>
  </si>
  <si>
    <t>NW393</t>
  </si>
  <si>
    <t>Greater Taung</t>
  </si>
  <si>
    <t>NW394</t>
  </si>
  <si>
    <t>Molopo</t>
  </si>
  <si>
    <t>NW395</t>
  </si>
  <si>
    <t>Lekwa-Teemane</t>
  </si>
  <si>
    <t>NW396</t>
  </si>
  <si>
    <t>Bophirima</t>
  </si>
  <si>
    <t>DC39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</si>
  <si>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</si>
  <si>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</si>
  <si>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</si>
  <si>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</si>
  <si>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</si>
  <si>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</si>
  <si>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</si>
  <si>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</si>
  <si>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Merafong City</t>
  </si>
  <si>
    <t>Southern</t>
  </si>
  <si>
    <t>DC40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</si>
  <si>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</si>
  <si>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</si>
  <si>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</si>
  <si>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</si>
  <si>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</si>
  <si>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</si>
  <si>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</si>
  <si>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</si>
  <si>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</si>
  <si>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</si>
  <si>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</si>
  <si>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</si>
  <si>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</si>
  <si>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</si>
  <si>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</si>
  <si>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</si>
  <si>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</si>
  <si>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</si>
  <si>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</si>
  <si>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</si>
  <si>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Breede River Winelands</t>
  </si>
  <si>
    <t>WC026</t>
  </si>
  <si>
    <t>Cape Winelands DM</t>
  </si>
  <si>
    <t>DC2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</si>
  <si>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</si>
  <si>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</si>
  <si>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</si>
  <si>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</si>
  <si>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</si>
  <si>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</si>
  <si>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</si>
  <si>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</si>
  <si>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</si>
  <si>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</si>
  <si>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</si>
  <si>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</si>
  <si>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</si>
  <si>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</si>
  <si>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</si>
  <si>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</si>
  <si>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</si>
  <si>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</si>
  <si>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</si>
  <si>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</si>
  <si>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</si>
  <si>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</si>
  <si>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</si>
  <si>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</si>
  <si>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</si>
  <si>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</si>
  <si>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</si>
  <si>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</si>
  <si>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</si>
  <si>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</si>
  <si>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</si>
  <si>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</si>
  <si>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</si>
  <si>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</si>
  <si>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 xml:space="preserve">Audited Outcome </t>
  </si>
  <si>
    <t>Total: Cacadu Municipalities</t>
  </si>
  <si>
    <t>Total: Amatole Municipalities</t>
  </si>
  <si>
    <t>Total: Chris Hani Municipalities</t>
  </si>
  <si>
    <t>Total: Ukhahlamba Municipalities</t>
  </si>
  <si>
    <t>Total: O.R Tambo Municipalities</t>
  </si>
  <si>
    <t>Total: Alfred Nzo Municipalities</t>
  </si>
  <si>
    <t>Total: Eastern Cape Municipalities</t>
  </si>
  <si>
    <t>Total: Xhariep Municipalities</t>
  </si>
  <si>
    <t>Total: Motheo Municipalities</t>
  </si>
  <si>
    <t>Total: Lejweleputswa Municipalities</t>
  </si>
  <si>
    <t>Total: Thabo Mofutsanyana Municipalities</t>
  </si>
  <si>
    <t xml:space="preserve"> </t>
  </si>
  <si>
    <t>Total: Fezile Dabi Municipalities</t>
  </si>
  <si>
    <t>Total: Free State Municipalities</t>
  </si>
  <si>
    <t>Total: Ugu Municipalities</t>
  </si>
  <si>
    <t>Total: uMgungundlovu Municipalities</t>
  </si>
  <si>
    <t>Total:Uthukela Municipalities</t>
  </si>
  <si>
    <t>Total: Umzinyathi Municipalities</t>
  </si>
  <si>
    <t>Total: Amajuba Municipalities</t>
  </si>
  <si>
    <t>Total: Zululand Municipalities</t>
  </si>
  <si>
    <t>Total: Umkhanyakude Municipalities</t>
  </si>
  <si>
    <t>Total: uThungulu Municipalities</t>
  </si>
  <si>
    <t>Total: iLembe Municipalities</t>
  </si>
  <si>
    <t>Total: Sisonke Municipalities</t>
  </si>
  <si>
    <t>Total: KwaZulu-Natal Municipalities</t>
  </si>
  <si>
    <t>Total: Mopani Municipalities</t>
  </si>
  <si>
    <t>Total: Vhembe Municipalities</t>
  </si>
  <si>
    <t>Total: Capricorn Municipalities</t>
  </si>
  <si>
    <t>Total: Waterberg Municipalities</t>
  </si>
  <si>
    <t>Total: Limpopo Municipalities</t>
  </si>
  <si>
    <t>Total: Gert Sibande Municipalities</t>
  </si>
  <si>
    <t>Total: Nkangala Municipalities</t>
  </si>
  <si>
    <t>Total: Ehlanzeni Municipalities</t>
  </si>
  <si>
    <t>Total: Mpumalanga Municipalities</t>
  </si>
  <si>
    <t>Total: Gauteng Municipalities</t>
  </si>
  <si>
    <t>Total: Kgalagadi Municipalities</t>
  </si>
  <si>
    <t>Total: Namakwa Municipalities</t>
  </si>
  <si>
    <t>Total: Karoo Municipalities</t>
  </si>
  <si>
    <t>Total: Siyanda Municipalities</t>
  </si>
  <si>
    <t>Total: Frances Baard Municipalities</t>
  </si>
  <si>
    <t>Total: Northern Cape Municipalities</t>
  </si>
  <si>
    <t>Total: Bojanala Platinum Municipalities</t>
  </si>
  <si>
    <t>Total: Central Municipalities</t>
  </si>
  <si>
    <t>Total: Bophirima Municipalities</t>
  </si>
  <si>
    <t>Total: Southern Municipalities</t>
  </si>
  <si>
    <t>Total: North West Municipalities</t>
  </si>
  <si>
    <t>Total: West Coast Municipalities</t>
  </si>
  <si>
    <t>Total: Cape Winelands Municipalities</t>
  </si>
  <si>
    <t>Total: Overberg Municipalities</t>
  </si>
  <si>
    <t>Total: Eden Municipalities</t>
  </si>
  <si>
    <t>Total: Central Karoo  Municipalities</t>
  </si>
  <si>
    <t>Total: Western Cape Municipalities</t>
  </si>
  <si>
    <t>Total: Sedibeng Municipalities</t>
  </si>
  <si>
    <t>Total: Metsweding Municipalities</t>
  </si>
  <si>
    <t>Total: West Rand Municipalities</t>
  </si>
  <si>
    <t>Pre-audited</t>
  </si>
  <si>
    <t>Original Budget*</t>
  </si>
  <si>
    <t>Adjusted Budget*</t>
  </si>
  <si>
    <t>Source: National Treasury Local Government Database</t>
  </si>
  <si>
    <t>Total: Greater Sekhukhune</t>
  </si>
  <si>
    <t>ANNEXURE N</t>
  </si>
  <si>
    <t>*Original and revised budgeted figures may have been revised after the previous publication</t>
  </si>
  <si>
    <t>GT484</t>
  </si>
  <si>
    <t>Checks</t>
  </si>
  <si>
    <t>GT461</t>
  </si>
  <si>
    <t>GT462</t>
  </si>
  <si>
    <t>NMA</t>
  </si>
  <si>
    <t>EKU</t>
  </si>
  <si>
    <t>JHB</t>
  </si>
  <si>
    <t>TSH</t>
  </si>
  <si>
    <t>ETH</t>
  </si>
  <si>
    <t>CPT</t>
  </si>
  <si>
    <t>EC442</t>
  </si>
  <si>
    <t>EC441</t>
  </si>
  <si>
    <t>KZN211</t>
  </si>
  <si>
    <t>KZN212</t>
  </si>
  <si>
    <t>KZN213</t>
  </si>
  <si>
    <t>KZN214</t>
  </si>
  <si>
    <t>KZN215</t>
  </si>
  <si>
    <t>KZN216</t>
  </si>
  <si>
    <t>KZN221</t>
  </si>
  <si>
    <t>KZN222</t>
  </si>
  <si>
    <t>KZN223</t>
  </si>
  <si>
    <t>KZN224</t>
  </si>
  <si>
    <t>KZN225</t>
  </si>
  <si>
    <t>KZN226</t>
  </si>
  <si>
    <t>KZN227</t>
  </si>
  <si>
    <t>KZN232</t>
  </si>
  <si>
    <t>KZN233</t>
  </si>
  <si>
    <t>KZN234</t>
  </si>
  <si>
    <t>KZN235</t>
  </si>
  <si>
    <t>KZN236</t>
  </si>
  <si>
    <t>KZN241</t>
  </si>
  <si>
    <t>KZN242</t>
  </si>
  <si>
    <t>KZN244</t>
  </si>
  <si>
    <t>KZN245</t>
  </si>
  <si>
    <t>KZN252</t>
  </si>
  <si>
    <t>KZN253</t>
  </si>
  <si>
    <t>KZN254</t>
  </si>
  <si>
    <t>KZN261</t>
  </si>
  <si>
    <t>KZN262</t>
  </si>
  <si>
    <t>KZN263</t>
  </si>
  <si>
    <t>KZN265</t>
  </si>
  <si>
    <t>KZN266</t>
  </si>
  <si>
    <t>KZN271</t>
  </si>
  <si>
    <t>KZN272</t>
  </si>
  <si>
    <t>KZN273</t>
  </si>
  <si>
    <t>KZN274</t>
  </si>
  <si>
    <t>KZN275</t>
  </si>
  <si>
    <t>KZN281</t>
  </si>
  <si>
    <t>KZN282</t>
  </si>
  <si>
    <t>KZN283</t>
  </si>
  <si>
    <t>KZN284</t>
  </si>
  <si>
    <t>KZN285</t>
  </si>
  <si>
    <t>KZN286</t>
  </si>
  <si>
    <t>KZN291</t>
  </si>
  <si>
    <t>KZN292</t>
  </si>
  <si>
    <t>KZN293</t>
  </si>
  <si>
    <t>KZN294</t>
  </si>
  <si>
    <t>KZN431</t>
  </si>
  <si>
    <t>KZN432</t>
  </si>
  <si>
    <t>KZN433</t>
  </si>
  <si>
    <t>KZN434</t>
  </si>
  <si>
    <t>KZN435</t>
  </si>
  <si>
    <t>LIM331</t>
  </si>
  <si>
    <t>LIM332</t>
  </si>
  <si>
    <t>LIM333</t>
  </si>
  <si>
    <t>LIM334</t>
  </si>
  <si>
    <t>LIM335</t>
  </si>
  <si>
    <t>LIM341</t>
  </si>
  <si>
    <t>LIM342</t>
  </si>
  <si>
    <t>LIM343</t>
  </si>
  <si>
    <t>LIM344</t>
  </si>
  <si>
    <t>LIM351</t>
  </si>
  <si>
    <t>LIM352</t>
  </si>
  <si>
    <t>LIM353</t>
  </si>
  <si>
    <t>LIM354</t>
  </si>
  <si>
    <t>LIM355</t>
  </si>
  <si>
    <t>LIM361</t>
  </si>
  <si>
    <t>LIM362</t>
  </si>
  <si>
    <t>LIM364</t>
  </si>
  <si>
    <t>LIM365</t>
  </si>
  <si>
    <t>LIM366</t>
  </si>
  <si>
    <t>LIM367</t>
  </si>
  <si>
    <t>LIM473</t>
  </si>
  <si>
    <t>LIM474</t>
  </si>
  <si>
    <t>LIM471</t>
  </si>
  <si>
    <t>LIM472</t>
  </si>
  <si>
    <t>LIM475</t>
  </si>
  <si>
    <t>STATEMENT OF CAPITAL AND OPERATING EXPENDITURE AS AT 30 June 2010</t>
  </si>
  <si>
    <t>Year to Date: 30 June 2010 (Preliminary outcomes)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</si>
</sst>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_(* #,##0_);_(* \(#,##0\);_(* &quot;- &quot;?_);_(@_)"/>
    <numFmt numFmtId="173" formatCode="0.0%;\(0.0%\);_(* &quot;- &quot;?_);_(@_)"/>
    <numFmt numFmtId="174" formatCode="#\ ###\ ###"/>
  </numFmts>
  <fonts count="46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 NARROW"/>
      <family val="0"/>
    </font>
    <font>
      <b/>
      <sz val="12"/>
      <color indexed="8"/>
      <name val="ARIAL"/>
      <family val="0"/>
    </font>
    <font>
      <sz val="10"/>
      <color indexed="8"/>
      <name val="ARIAL NARROW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 style="hair"/>
      <right style="hair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thin"/>
      <top/>
      <bottom style="thin"/>
    </border>
    <border>
      <left style="thin"/>
      <right style="hair"/>
      <top/>
      <bottom/>
    </border>
    <border>
      <left style="hair"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 style="hair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2" fillId="0" borderId="2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left" wrapText="1" indent="2"/>
    </xf>
    <xf numFmtId="0" fontId="2" fillId="0" borderId="12" xfId="0" applyFont="1" applyBorder="1" applyAlignment="1">
      <alignment horizontal="left" indent="2"/>
    </xf>
    <xf numFmtId="0" fontId="0" fillId="0" borderId="23" xfId="0" applyBorder="1" applyAlignment="1">
      <alignment horizontal="left" indent="2"/>
    </xf>
    <xf numFmtId="0" fontId="0" fillId="0" borderId="12" xfId="0" applyBorder="1" applyAlignment="1">
      <alignment horizontal="left" indent="2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indent="2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5" fillId="0" borderId="15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4" xfId="0" applyFont="1" applyBorder="1" applyAlignment="1">
      <alignment/>
    </xf>
    <xf numFmtId="172" fontId="6" fillId="0" borderId="27" xfId="0" applyNumberFormat="1" applyFont="1" applyFill="1" applyBorder="1" applyAlignment="1" applyProtection="1">
      <alignment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2" fontId="6" fillId="0" borderId="19" xfId="0" applyNumberFormat="1" applyFont="1" applyFill="1" applyBorder="1" applyAlignment="1" applyProtection="1">
      <alignment/>
      <protection/>
    </xf>
    <xf numFmtId="173" fontId="6" fillId="0" borderId="16" xfId="0" applyNumberFormat="1" applyFont="1" applyFill="1" applyBorder="1" applyAlignment="1" applyProtection="1">
      <alignment/>
      <protection/>
    </xf>
    <xf numFmtId="172" fontId="7" fillId="0" borderId="19" xfId="0" applyNumberFormat="1" applyFont="1" applyFill="1" applyBorder="1" applyAlignment="1" applyProtection="1">
      <alignment/>
      <protection/>
    </xf>
    <xf numFmtId="173" fontId="7" fillId="0" borderId="16" xfId="0" applyNumberFormat="1" applyFont="1" applyFill="1" applyBorder="1" applyAlignment="1" applyProtection="1">
      <alignment/>
      <protection/>
    </xf>
    <xf numFmtId="172" fontId="6" fillId="0" borderId="20" xfId="0" applyNumberFormat="1" applyFont="1" applyFill="1" applyBorder="1" applyAlignment="1" applyProtection="1">
      <alignment/>
      <protection/>
    </xf>
    <xf numFmtId="173" fontId="6" fillId="0" borderId="14" xfId="0" applyNumberFormat="1" applyFont="1" applyFill="1" applyBorder="1" applyAlignment="1" applyProtection="1">
      <alignment/>
      <protection/>
    </xf>
    <xf numFmtId="172" fontId="6" fillId="0" borderId="30" xfId="0" applyNumberFormat="1" applyFont="1" applyFill="1" applyBorder="1" applyAlignment="1" applyProtection="1">
      <alignment/>
      <protection/>
    </xf>
    <xf numFmtId="172" fontId="7" fillId="0" borderId="30" xfId="0" applyNumberFormat="1" applyFont="1" applyFill="1" applyBorder="1" applyAlignment="1" applyProtection="1">
      <alignment/>
      <protection/>
    </xf>
    <xf numFmtId="172" fontId="6" fillId="0" borderId="31" xfId="0" applyNumberFormat="1" applyFont="1" applyFill="1" applyBorder="1" applyAlignment="1" applyProtection="1">
      <alignment/>
      <protection/>
    </xf>
    <xf numFmtId="172" fontId="7" fillId="0" borderId="31" xfId="0" applyNumberFormat="1" applyFont="1" applyFill="1" applyBorder="1" applyAlignment="1" applyProtection="1">
      <alignment/>
      <protection/>
    </xf>
    <xf numFmtId="172" fontId="6" fillId="0" borderId="28" xfId="0" applyNumberFormat="1" applyFont="1" applyFill="1" applyBorder="1" applyAlignment="1" applyProtection="1">
      <alignment/>
      <protection/>
    </xf>
    <xf numFmtId="172" fontId="6" fillId="0" borderId="29" xfId="0" applyNumberFormat="1" applyFont="1" applyFill="1" applyBorder="1" applyAlignment="1" applyProtection="1">
      <alignment/>
      <protection/>
    </xf>
    <xf numFmtId="172" fontId="7" fillId="0" borderId="28" xfId="0" applyNumberFormat="1" applyFont="1" applyFill="1" applyBorder="1" applyAlignment="1" applyProtection="1">
      <alignment/>
      <protection/>
    </xf>
    <xf numFmtId="172" fontId="6" fillId="0" borderId="32" xfId="0" applyNumberFormat="1" applyFont="1" applyFill="1" applyBorder="1" applyAlignment="1" applyProtection="1">
      <alignment/>
      <protection/>
    </xf>
    <xf numFmtId="0" fontId="0" fillId="0" borderId="30" xfId="0" applyBorder="1" applyAlignment="1">
      <alignment/>
    </xf>
    <xf numFmtId="172" fontId="6" fillId="0" borderId="33" xfId="0" applyNumberFormat="1" applyFont="1" applyFill="1" applyBorder="1" applyAlignment="1" applyProtection="1">
      <alignment/>
      <protection/>
    </xf>
    <xf numFmtId="0" fontId="0" fillId="0" borderId="31" xfId="0" applyBorder="1" applyAlignment="1">
      <alignment/>
    </xf>
    <xf numFmtId="172" fontId="6" fillId="0" borderId="34" xfId="0" applyNumberFormat="1" applyFont="1" applyFill="1" applyBorder="1" applyAlignment="1" applyProtection="1">
      <alignment/>
      <protection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" fillId="0" borderId="24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horizontal="centerContinuous" vertical="center" wrapText="1"/>
    </xf>
    <xf numFmtId="0" fontId="2" fillId="0" borderId="26" xfId="0" applyFont="1" applyBorder="1" applyAlignment="1">
      <alignment horizontal="centerContinuous" vertical="center" wrapText="1"/>
    </xf>
    <xf numFmtId="0" fontId="0" fillId="0" borderId="34" xfId="0" applyBorder="1" applyAlignment="1">
      <alignment/>
    </xf>
    <xf numFmtId="0" fontId="0" fillId="0" borderId="33" xfId="0" applyBorder="1" applyAlignment="1">
      <alignment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172" fontId="8" fillId="0" borderId="13" xfId="55" applyNumberFormat="1" applyFont="1" applyFill="1" applyBorder="1" applyAlignment="1" applyProtection="1">
      <alignment horizontal="left" indent="1"/>
      <protection/>
    </xf>
    <xf numFmtId="172" fontId="9" fillId="0" borderId="13" xfId="0" applyNumberFormat="1" applyFont="1" applyFill="1" applyBorder="1" applyAlignment="1" applyProtection="1">
      <alignment/>
      <protection/>
    </xf>
    <xf numFmtId="172" fontId="0" fillId="0" borderId="0" xfId="0" applyNumberFormat="1" applyBorder="1" applyAlignment="1">
      <alignment/>
    </xf>
    <xf numFmtId="9" fontId="0" fillId="0" borderId="0" xfId="58" applyFont="1" applyAlignment="1">
      <alignment/>
    </xf>
    <xf numFmtId="9" fontId="0" fillId="0" borderId="0" xfId="58" applyFont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172" fontId="6" fillId="0" borderId="28" xfId="0" applyNumberFormat="1" applyFont="1" applyFill="1" applyBorder="1" applyAlignment="1" applyProtection="1">
      <alignment/>
      <protection locked="0"/>
    </xf>
    <xf numFmtId="172" fontId="6" fillId="0" borderId="31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6" xfId="0" applyFill="1" applyBorder="1" applyAlignment="1">
      <alignment/>
    </xf>
    <xf numFmtId="174" fontId="7" fillId="0" borderId="19" xfId="0" applyNumberFormat="1" applyFont="1" applyFill="1" applyBorder="1" applyAlignment="1" applyProtection="1">
      <alignment/>
      <protection/>
    </xf>
    <xf numFmtId="174" fontId="7" fillId="0" borderId="30" xfId="0" applyNumberFormat="1" applyFont="1" applyFill="1" applyBorder="1" applyAlignment="1" applyProtection="1">
      <alignment/>
      <protection/>
    </xf>
    <xf numFmtId="174" fontId="7" fillId="0" borderId="28" xfId="0" applyNumberFormat="1" applyFont="1" applyFill="1" applyBorder="1" applyAlignment="1" applyProtection="1">
      <alignment/>
      <protection/>
    </xf>
    <xf numFmtId="174" fontId="7" fillId="0" borderId="29" xfId="0" applyNumberFormat="1" applyFont="1" applyFill="1" applyBorder="1" applyAlignment="1" applyProtection="1">
      <alignment/>
      <protection/>
    </xf>
    <xf numFmtId="174" fontId="7" fillId="0" borderId="31" xfId="0" applyNumberFormat="1" applyFont="1" applyFill="1" applyBorder="1" applyAlignment="1" applyProtection="1">
      <alignment/>
      <protection/>
    </xf>
    <xf numFmtId="0" fontId="0" fillId="0" borderId="37" xfId="0" applyBorder="1" applyAlignment="1">
      <alignment/>
    </xf>
    <xf numFmtId="172" fontId="7" fillId="0" borderId="29" xfId="0" applyNumberFormat="1" applyFont="1" applyFill="1" applyBorder="1" applyAlignment="1" applyProtection="1">
      <alignment/>
      <protection/>
    </xf>
    <xf numFmtId="172" fontId="6" fillId="0" borderId="13" xfId="0" applyNumberFormat="1" applyFont="1" applyFill="1" applyBorder="1" applyAlignment="1" applyProtection="1">
      <alignment/>
      <protection locked="0"/>
    </xf>
    <xf numFmtId="172" fontId="7" fillId="0" borderId="13" xfId="0" applyNumberFormat="1" applyFont="1" applyFill="1" applyBorder="1" applyAlignment="1" applyProtection="1">
      <alignment/>
      <protection/>
    </xf>
    <xf numFmtId="174" fontId="7" fillId="0" borderId="0" xfId="0" applyNumberFormat="1" applyFont="1" applyFill="1" applyBorder="1" applyAlignment="1" applyProtection="1">
      <alignment/>
      <protection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 horizontal="left" indent="1"/>
    </xf>
    <xf numFmtId="0" fontId="5" fillId="0" borderId="16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4" fillId="0" borderId="0" xfId="0" applyFont="1" applyBorder="1" applyAlignment="1">
      <alignment horizontal="left" wrapText="1" indent="1"/>
    </xf>
    <xf numFmtId="17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72" fontId="10" fillId="0" borderId="0" xfId="0" applyNumberFormat="1" applyFont="1" applyBorder="1" applyAlignment="1">
      <alignment/>
    </xf>
    <xf numFmtId="17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172" fontId="8" fillId="0" borderId="15" xfId="55" applyNumberFormat="1" applyFont="1" applyFill="1" applyBorder="1" applyAlignment="1" applyProtection="1">
      <alignment horizontal="left" indent="1"/>
      <protection/>
    </xf>
    <xf numFmtId="172" fontId="7" fillId="0" borderId="20" xfId="0" applyNumberFormat="1" applyFont="1" applyFill="1" applyBorder="1" applyAlignment="1" applyProtection="1">
      <alignment/>
      <protection/>
    </xf>
    <xf numFmtId="172" fontId="7" fillId="0" borderId="32" xfId="0" applyNumberFormat="1" applyFont="1" applyFill="1" applyBorder="1" applyAlignment="1" applyProtection="1">
      <alignment/>
      <protection/>
    </xf>
    <xf numFmtId="172" fontId="7" fillId="0" borderId="34" xfId="0" applyNumberFormat="1" applyFont="1" applyFill="1" applyBorder="1" applyAlignment="1" applyProtection="1">
      <alignment/>
      <protection/>
    </xf>
    <xf numFmtId="172" fontId="7" fillId="0" borderId="27" xfId="0" applyNumberFormat="1" applyFont="1" applyFill="1" applyBorder="1" applyAlignment="1" applyProtection="1">
      <alignment/>
      <protection/>
    </xf>
    <xf numFmtId="172" fontId="7" fillId="0" borderId="33" xfId="0" applyNumberFormat="1" applyFont="1" applyFill="1" applyBorder="1" applyAlignment="1" applyProtection="1">
      <alignment/>
      <protection/>
    </xf>
    <xf numFmtId="173" fontId="7" fillId="0" borderId="14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left" indent="1"/>
    </xf>
    <xf numFmtId="17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11" fillId="0" borderId="0" xfId="0" applyNumberFormat="1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Border="1" applyAlignment="1">
      <alignment/>
    </xf>
    <xf numFmtId="174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33" borderId="0" xfId="0" applyFill="1" applyBorder="1" applyAlignment="1">
      <alignment horizontal="center"/>
    </xf>
    <xf numFmtId="174" fontId="12" fillId="0" borderId="0" xfId="0" applyNumberFormat="1" applyFont="1" applyBorder="1" applyAlignment="1" applyProtection="1">
      <alignment/>
      <protection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174" fontId="7" fillId="34" borderId="29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3" fillId="0" borderId="22" xfId="0" applyFont="1" applyBorder="1" applyAlignment="1">
      <alignment horizontal="left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ree State Visi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externalLink" Target="externalLinks/externalLink8.xml" /><Relationship Id="rId22" Type="http://schemas.openxmlformats.org/officeDocument/2006/relationships/externalLink" Target="externalLinks/externalLink9.xml" /><Relationship Id="rId23" Type="http://schemas.openxmlformats.org/officeDocument/2006/relationships/externalLink" Target="externalLinks/externalLink10.xml" /><Relationship Id="rId24" Type="http://schemas.openxmlformats.org/officeDocument/2006/relationships/externalLink" Target="externalLinks/externalLink11.xml" /><Relationship Id="rId25" Type="http://schemas.openxmlformats.org/officeDocument/2006/relationships/externalLink" Target="externalLinks/externalLink12.xml" /><Relationship Id="rId26" Type="http://schemas.openxmlformats.org/officeDocument/2006/relationships/externalLink" Target="externalLinks/externalLink13.xml" /><Relationship Id="rId27" Type="http://schemas.openxmlformats.org/officeDocument/2006/relationships/externalLink" Target="externalLinks/externalLink14.xml" /><Relationship Id="rId28" Type="http://schemas.openxmlformats.org/officeDocument/2006/relationships/externalLink" Target="externalLinks/externalLink15.xml" /><Relationship Id="rId29" Type="http://schemas.openxmlformats.org/officeDocument/2006/relationships/externalLink" Target="externalLinks/externalLink16.xml" /><Relationship Id="rId30" Type="http://schemas.openxmlformats.org/officeDocument/2006/relationships/externalLink" Target="externalLinks/externalLink17.xml" /><Relationship Id="rId31" Type="http://schemas.openxmlformats.org/officeDocument/2006/relationships/externalLink" Target="externalLinks/externalLink18.xml" /><Relationship Id="rId32" Type="http://schemas.openxmlformats.org/officeDocument/2006/relationships/externalLink" Target="externalLinks/externalLink19.xml" /><Relationship Id="rId33" Type="http://schemas.openxmlformats.org/officeDocument/2006/relationships/externalLink" Target="externalLinks/externalLink20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03\Local%20Government%20Review\Local%20Gov%20Review%202011\06.%20Data%20and%20research\2010%20Database%20-%2021%20June%202011\01.%20EC%20-%20AFS%20091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03\Local%20Government%20Review\Local%20Gov%20Review%202011\06.%20Data%20and%20research\2010%20Database%20-%2021%20June%202011\ZSum%20-%20AFS%20-%2009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09-10\01.%20National%20Publications\Section%2071\4th%20Quarter\04.%20Final\05.%20High%20level%20summary%20Expenditure%20-%204th%20Q%20S71%20-%2025%20August%2020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09-10\01.%20National%20Publications\Section%2071\4th%20Quarter\04.%20Final\17.%20Western%20Cape%204th%20Q%20S71%20-%2025%20August%2020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09-10\01.%20National%20Publications\Section%2071\4th%20Quarter\04.%20Final\12.%20Kwazulu%20Natal%20-%204th%20Q%20S71%20-%2025%20August%2020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09-10\01.%20National%20Publications\Section%2071\4th%20Quarter\04.%20Final\13.%20Limpopo%20-%204th%20Q%20S71%20-%2025%20August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09-10\01.%20National%20Publications\Section%2071\4th%20Quarter\04.%20Final\14.%20Mpumalanga%204th%20Q%20S71%20-%2025%20August%2020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09-10\01.%20National%20Publications\Section%2071\4th%20Quarter\04.%20Final\15.%20Northern%20Cape%204th%20Q%20S71%20-%2025%20August%20201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09-10\01.%20National%20Publications\Section%2071\4th%20Quarter\04.%20Final\16.%20North%20West%204th%20Q%20S71%20-%2025%20August%2020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09-10\01.%20National%20Publications\Section%2071\4th%20Quarter\04.%20Final\09.%20Eastern%20Cape%20-%204th%20Q%20S71%20-%2025%20August%20201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09-10\01.%20National%20Publications\Section%2071\4th%20Quarter\04.%20Final\10.%20Free%20State%20-%204th%20Q%20S71%20-%2025%20August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03\Local%20Government%20Review\Local%20Gov%20Review%202011\06.%20Data%20and%20research\2010%20Database%20-%2021%20June%202011\02.%20FS%20-%20AFS%2009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7.%20IYM\2009-10\01.%20National%20Publications\Section%2071\4th%20Quarter\04.%20Final\11.%20Gauteng%20-%204th%20Q%20S71%20-%2025%20August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03\Local%20Government%20Review\Local%20Gov%20Review%202011\06.%20Data%20and%20research\2010%20Database%20-%2021%20June%202011\03.%20GT%20-%20AFS%2009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03\Local%20Government%20Review\Local%20Gov%20Review%202011\06.%20Data%20and%20research\2010%20Database%20-%2021%20June%202011\04.%20KZ%20-%20AFS%2009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03\Local%20Government%20Review\Local%20Gov%20Review%202011\06.%20Data%20and%20research\2010%20Database%20-%2021%20June%202011\05.%20LP%20-%20AFS%2009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03\Local%20Government%20Review\Local%20Gov%20Review%202011\06.%20Data%20and%20research\2010%20Database%20-%2021%20June%202011\06.%20MP%20-%20AFS%2009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03\Local%20Government%20Review\Local%20Gov%20Review%202011\06.%20Data%20and%20research\2010%20Database%20-%2021%20June%202011\07.%20NC%20-%20AFS%2009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03\Local%20Government%20Review\Local%20Gov%20Review%202011\06.%20Data%20and%20research\2010%20Database%20-%2021%20June%202011\08.%20NW%20-%20AFS%2009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03\Local%20Government%20Review\Local%20Gov%20Review%202011\06.%20Data%20and%20research\2010%20Database%20-%2021%20June%202011\09.%20WC%20-%20AFS%2009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 Category"/>
      <sheetName val="Sheet1"/>
      <sheetName val="Summary"/>
      <sheetName val="EC Category A"/>
      <sheetName val="EC Category B"/>
      <sheetName val="EC Category C"/>
      <sheetName val="Sheet2"/>
      <sheetName val="EC000"/>
      <sheetName val="EC101"/>
      <sheetName val="EC102"/>
      <sheetName val="EC103"/>
      <sheetName val="EC104"/>
      <sheetName val="EC105"/>
      <sheetName val="EC106"/>
      <sheetName val="EC107"/>
      <sheetName val="EC108"/>
      <sheetName val="EC109"/>
      <sheetName val="DC10"/>
      <sheetName val="EC121"/>
      <sheetName val="EC122"/>
      <sheetName val="EC123"/>
      <sheetName val="EC124"/>
      <sheetName val="EC125"/>
      <sheetName val="EC126"/>
      <sheetName val="EC127"/>
      <sheetName val="EC128"/>
      <sheetName val="DC12"/>
      <sheetName val="EC131"/>
      <sheetName val="EC132"/>
      <sheetName val="EC133"/>
      <sheetName val="EC134"/>
      <sheetName val="EC135"/>
      <sheetName val="EC136"/>
      <sheetName val="EC137"/>
      <sheetName val="EC138"/>
      <sheetName val="DC13"/>
      <sheetName val="EC141"/>
      <sheetName val="EC142"/>
      <sheetName val="EC143"/>
      <sheetName val="EC144"/>
      <sheetName val="DC14"/>
      <sheetName val="EC151"/>
      <sheetName val="EC152"/>
      <sheetName val="EC153"/>
      <sheetName val="EC154"/>
      <sheetName val="EC155"/>
      <sheetName val="EC156"/>
      <sheetName val="EC157"/>
      <sheetName val="DC15"/>
      <sheetName val="EC442"/>
      <sheetName val="EC441"/>
      <sheetName val="DC44"/>
    </sheetNames>
    <sheetDataSet>
      <sheetData sheetId="2">
        <row r="53">
          <cell r="R53">
            <v>13834521</v>
          </cell>
          <cell r="T53">
            <v>15276686</v>
          </cell>
        </row>
        <row r="54">
          <cell r="R54">
            <v>6247691</v>
          </cell>
          <cell r="T54">
            <v>4497968</v>
          </cell>
        </row>
      </sheetData>
      <sheetData sheetId="7">
        <row r="53">
          <cell r="R53">
            <v>5184345</v>
          </cell>
          <cell r="T53">
            <v>5659559</v>
          </cell>
        </row>
        <row r="54">
          <cell r="R54">
            <v>2339454</v>
          </cell>
          <cell r="T54">
            <v>2333697</v>
          </cell>
        </row>
      </sheetData>
      <sheetData sheetId="8">
        <row r="53">
          <cell r="R53">
            <v>98435</v>
          </cell>
          <cell r="T53">
            <v>98914</v>
          </cell>
        </row>
        <row r="54">
          <cell r="R54">
            <v>32707</v>
          </cell>
          <cell r="T54">
            <v>16390</v>
          </cell>
        </row>
      </sheetData>
      <sheetData sheetId="9">
        <row r="53">
          <cell r="R53">
            <v>149153</v>
          </cell>
          <cell r="T53">
            <v>102462</v>
          </cell>
        </row>
        <row r="54">
          <cell r="R54">
            <v>14434</v>
          </cell>
          <cell r="T54">
            <v>15923</v>
          </cell>
        </row>
      </sheetData>
      <sheetData sheetId="10">
        <row r="53">
          <cell r="R53">
            <v>31259</v>
          </cell>
          <cell r="T53">
            <v>29235</v>
          </cell>
        </row>
        <row r="54">
          <cell r="R54">
            <v>17909</v>
          </cell>
          <cell r="T54">
            <v>13238</v>
          </cell>
        </row>
      </sheetData>
      <sheetData sheetId="11">
        <row r="53">
          <cell r="R53">
            <v>212630</v>
          </cell>
          <cell r="T53">
            <v>215356</v>
          </cell>
        </row>
        <row r="54">
          <cell r="R54">
            <v>52741</v>
          </cell>
          <cell r="T54">
            <v>62362</v>
          </cell>
        </row>
      </sheetData>
      <sheetData sheetId="12">
        <row r="53">
          <cell r="R53">
            <v>169629</v>
          </cell>
          <cell r="T53">
            <v>182543</v>
          </cell>
        </row>
        <row r="54">
          <cell r="R54">
            <v>22941</v>
          </cell>
          <cell r="T54">
            <v>42319</v>
          </cell>
        </row>
      </sheetData>
      <sheetData sheetId="13">
        <row r="53">
          <cell r="R53">
            <v>66059</v>
          </cell>
          <cell r="T53">
            <v>71810</v>
          </cell>
        </row>
        <row r="54">
          <cell r="R54">
            <v>22637</v>
          </cell>
          <cell r="T54">
            <v>28255</v>
          </cell>
        </row>
      </sheetData>
      <sheetData sheetId="14">
        <row r="53">
          <cell r="R53">
            <v>29165</v>
          </cell>
          <cell r="T53">
            <v>38392</v>
          </cell>
        </row>
        <row r="54">
          <cell r="R54">
            <v>9495</v>
          </cell>
          <cell r="T54">
            <v>8673</v>
          </cell>
        </row>
      </sheetData>
      <sheetData sheetId="15">
        <row r="53">
          <cell r="R53">
            <v>383282</v>
          </cell>
          <cell r="T53">
            <v>397460</v>
          </cell>
        </row>
        <row r="54">
          <cell r="R54">
            <v>68169</v>
          </cell>
          <cell r="T54">
            <v>71807</v>
          </cell>
        </row>
      </sheetData>
      <sheetData sheetId="16">
        <row r="53">
          <cell r="R53">
            <v>112512</v>
          </cell>
          <cell r="T53">
            <v>59348</v>
          </cell>
        </row>
        <row r="54">
          <cell r="R54">
            <v>10076</v>
          </cell>
          <cell r="T54">
            <v>111208</v>
          </cell>
        </row>
      </sheetData>
      <sheetData sheetId="17">
        <row r="53">
          <cell r="R53">
            <v>340444</v>
          </cell>
          <cell r="T53">
            <v>329339</v>
          </cell>
        </row>
        <row r="54">
          <cell r="R54">
            <v>6119</v>
          </cell>
          <cell r="T54">
            <v>3398</v>
          </cell>
        </row>
      </sheetData>
      <sheetData sheetId="18">
        <row r="53">
          <cell r="R53">
            <v>65028</v>
          </cell>
          <cell r="T53">
            <v>75409</v>
          </cell>
        </row>
        <row r="54">
          <cell r="R54">
            <v>24433</v>
          </cell>
          <cell r="T54">
            <v>31958</v>
          </cell>
        </row>
      </sheetData>
      <sheetData sheetId="19">
        <row r="53">
          <cell r="R53">
            <v>127938</v>
          </cell>
          <cell r="T53">
            <v>126195</v>
          </cell>
        </row>
        <row r="54">
          <cell r="R54">
            <v>51502</v>
          </cell>
          <cell r="T54">
            <v>26515</v>
          </cell>
        </row>
      </sheetData>
      <sheetData sheetId="20">
        <row r="53">
          <cell r="R53">
            <v>28683</v>
          </cell>
          <cell r="T53">
            <v>28975</v>
          </cell>
        </row>
        <row r="54">
          <cell r="R54">
            <v>10478</v>
          </cell>
          <cell r="T54">
            <v>835</v>
          </cell>
        </row>
      </sheetData>
      <sheetData sheetId="21">
        <row r="53">
          <cell r="R53">
            <v>86392</v>
          </cell>
          <cell r="T53">
            <v>79711</v>
          </cell>
        </row>
        <row r="54">
          <cell r="R54">
            <v>22260</v>
          </cell>
          <cell r="T54">
            <v>19617</v>
          </cell>
        </row>
      </sheetData>
      <sheetData sheetId="22">
        <row r="53">
          <cell r="R53">
            <v>2804725</v>
          </cell>
          <cell r="T53">
            <v>2860125</v>
          </cell>
        </row>
        <row r="54">
          <cell r="R54">
            <v>1015284</v>
          </cell>
          <cell r="T54">
            <v>426150</v>
          </cell>
        </row>
      </sheetData>
      <sheetData sheetId="23">
        <row r="53">
          <cell r="R53">
            <v>30772</v>
          </cell>
          <cell r="T53">
            <v>50996</v>
          </cell>
        </row>
        <row r="54">
          <cell r="R54">
            <v>19862</v>
          </cell>
          <cell r="T54">
            <v>13985</v>
          </cell>
        </row>
      </sheetData>
      <sheetData sheetId="24">
        <row r="53">
          <cell r="R53">
            <v>99067</v>
          </cell>
          <cell r="T53">
            <v>86849</v>
          </cell>
        </row>
        <row r="54">
          <cell r="R54">
            <v>15092</v>
          </cell>
          <cell r="T54">
            <v>26500</v>
          </cell>
        </row>
      </sheetData>
      <sheetData sheetId="25">
        <row r="53">
          <cell r="R53">
            <v>41441</v>
          </cell>
          <cell r="T53">
            <v>46787</v>
          </cell>
        </row>
        <row r="54">
          <cell r="R54">
            <v>8723</v>
          </cell>
          <cell r="T54">
            <v>3959</v>
          </cell>
        </row>
      </sheetData>
      <sheetData sheetId="26">
        <row r="53">
          <cell r="R53">
            <v>641615</v>
          </cell>
          <cell r="T53">
            <v>721267</v>
          </cell>
        </row>
        <row r="54">
          <cell r="R54">
            <v>248603</v>
          </cell>
          <cell r="T54">
            <v>126020</v>
          </cell>
        </row>
      </sheetData>
      <sheetData sheetId="27">
        <row r="53">
          <cell r="R53">
            <v>133116</v>
          </cell>
          <cell r="T53">
            <v>152923</v>
          </cell>
        </row>
        <row r="54">
          <cell r="R54">
            <v>36005</v>
          </cell>
          <cell r="T54">
            <v>5991</v>
          </cell>
        </row>
      </sheetData>
      <sheetData sheetId="28">
        <row r="53">
          <cell r="R53">
            <v>44739</v>
          </cell>
          <cell r="T53">
            <v>47289</v>
          </cell>
        </row>
        <row r="54">
          <cell r="R54">
            <v>14203</v>
          </cell>
          <cell r="T54">
            <v>11235</v>
          </cell>
        </row>
      </sheetData>
      <sheetData sheetId="29">
        <row r="53">
          <cell r="R53">
            <v>25942</v>
          </cell>
          <cell r="T53">
            <v>33384</v>
          </cell>
        </row>
        <row r="54">
          <cell r="R54">
            <v>1165</v>
          </cell>
          <cell r="T54">
            <v>263</v>
          </cell>
        </row>
      </sheetData>
      <sheetData sheetId="30">
        <row r="53">
          <cell r="R53">
            <v>333009</v>
          </cell>
          <cell r="T53">
            <v>266087</v>
          </cell>
        </row>
        <row r="54">
          <cell r="R54">
            <v>72332</v>
          </cell>
          <cell r="T54">
            <v>17756</v>
          </cell>
        </row>
      </sheetData>
      <sheetData sheetId="31">
        <row r="53">
          <cell r="R53">
            <v>89919</v>
          </cell>
          <cell r="T53">
            <v>71017</v>
          </cell>
        </row>
        <row r="54">
          <cell r="R54">
            <v>26820</v>
          </cell>
          <cell r="T54">
            <v>27280</v>
          </cell>
        </row>
      </sheetData>
      <sheetData sheetId="32">
        <row r="53">
          <cell r="R53">
            <v>47389</v>
          </cell>
          <cell r="T53">
            <v>54912</v>
          </cell>
        </row>
        <row r="54">
          <cell r="R54">
            <v>25181</v>
          </cell>
          <cell r="T54">
            <v>30475</v>
          </cell>
        </row>
      </sheetData>
      <sheetData sheetId="33">
        <row r="53">
          <cell r="R53">
            <v>40972</v>
          </cell>
          <cell r="T53">
            <v>113362</v>
          </cell>
        </row>
        <row r="54">
          <cell r="R54">
            <v>82817</v>
          </cell>
          <cell r="T54">
            <v>0</v>
          </cell>
        </row>
      </sheetData>
      <sheetData sheetId="34">
        <row r="53">
          <cell r="R53">
            <v>58528</v>
          </cell>
          <cell r="T53">
            <v>48945</v>
          </cell>
        </row>
        <row r="54">
          <cell r="R54">
            <v>21524</v>
          </cell>
          <cell r="T54">
            <v>15074</v>
          </cell>
        </row>
      </sheetData>
      <sheetData sheetId="35">
        <row r="53">
          <cell r="R53">
            <v>281058</v>
          </cell>
          <cell r="T53">
            <v>491921</v>
          </cell>
        </row>
        <row r="54">
          <cell r="R54">
            <v>306457</v>
          </cell>
          <cell r="T54">
            <v>158115</v>
          </cell>
        </row>
      </sheetData>
      <sheetData sheetId="36">
        <row r="53">
          <cell r="R53">
            <v>90121</v>
          </cell>
          <cell r="T53">
            <v>107312</v>
          </cell>
        </row>
        <row r="54">
          <cell r="R54">
            <v>35197</v>
          </cell>
          <cell r="T54">
            <v>34006</v>
          </cell>
        </row>
      </sheetData>
      <sheetData sheetId="37">
        <row r="53">
          <cell r="R53">
            <v>88602</v>
          </cell>
          <cell r="T53">
            <v>85076</v>
          </cell>
        </row>
        <row r="54">
          <cell r="R54">
            <v>70839</v>
          </cell>
          <cell r="T54">
            <v>44214</v>
          </cell>
        </row>
      </sheetData>
      <sheetData sheetId="38">
        <row r="53">
          <cell r="R53">
            <v>83574</v>
          </cell>
          <cell r="T53">
            <v>79746</v>
          </cell>
        </row>
        <row r="54">
          <cell r="R54">
            <v>18760</v>
          </cell>
          <cell r="T54">
            <v>16799</v>
          </cell>
        </row>
      </sheetData>
      <sheetData sheetId="39">
        <row r="53">
          <cell r="R53">
            <v>65539</v>
          </cell>
          <cell r="T53">
            <v>93937</v>
          </cell>
        </row>
        <row r="54">
          <cell r="R54">
            <v>24460</v>
          </cell>
          <cell r="T54">
            <v>8258</v>
          </cell>
        </row>
      </sheetData>
      <sheetData sheetId="40">
        <row r="53">
          <cell r="R53">
            <v>145971</v>
          </cell>
          <cell r="T53">
            <v>234668</v>
          </cell>
        </row>
        <row r="54">
          <cell r="R54">
            <v>122070</v>
          </cell>
          <cell r="T54">
            <v>83899</v>
          </cell>
        </row>
      </sheetData>
      <sheetData sheetId="41">
        <row r="53">
          <cell r="R53">
            <v>68648</v>
          </cell>
          <cell r="T53">
            <v>71189</v>
          </cell>
        </row>
        <row r="54">
          <cell r="R54">
            <v>27568</v>
          </cell>
          <cell r="T54">
            <v>22458</v>
          </cell>
        </row>
      </sheetData>
      <sheetData sheetId="42">
        <row r="53">
          <cell r="R53">
            <v>35993</v>
          </cell>
          <cell r="T53">
            <v>45605</v>
          </cell>
        </row>
        <row r="54">
          <cell r="R54">
            <v>28591</v>
          </cell>
          <cell r="T54">
            <v>12821</v>
          </cell>
        </row>
      </sheetData>
      <sheetData sheetId="43">
        <row r="53">
          <cell r="R53">
            <v>89199</v>
          </cell>
          <cell r="T53">
            <v>89152</v>
          </cell>
        </row>
        <row r="54">
          <cell r="R54">
            <v>52349</v>
          </cell>
          <cell r="T54">
            <v>22543</v>
          </cell>
        </row>
      </sheetData>
      <sheetData sheetId="44">
        <row r="53">
          <cell r="R53">
            <v>54034</v>
          </cell>
          <cell r="T53">
            <v>56667</v>
          </cell>
        </row>
        <row r="54">
          <cell r="R54">
            <v>18556</v>
          </cell>
          <cell r="T54">
            <v>23789</v>
          </cell>
        </row>
      </sheetData>
      <sheetData sheetId="45">
        <row r="53">
          <cell r="R53">
            <v>73155</v>
          </cell>
          <cell r="T53">
            <v>70999</v>
          </cell>
        </row>
        <row r="54">
          <cell r="R54">
            <v>28787</v>
          </cell>
          <cell r="T54">
            <v>21761</v>
          </cell>
        </row>
      </sheetData>
      <sheetData sheetId="46">
        <row r="53">
          <cell r="R53">
            <v>57495</v>
          </cell>
          <cell r="T53">
            <v>124375</v>
          </cell>
        </row>
        <row r="54">
          <cell r="R54">
            <v>85995</v>
          </cell>
          <cell r="T54">
            <v>26490</v>
          </cell>
        </row>
      </sheetData>
      <sheetData sheetId="47">
        <row r="53">
          <cell r="R53">
            <v>436625</v>
          </cell>
          <cell r="T53">
            <v>411711</v>
          </cell>
        </row>
        <row r="54">
          <cell r="R54">
            <v>195522</v>
          </cell>
          <cell r="T54">
            <v>145394</v>
          </cell>
        </row>
      </sheetData>
      <sheetData sheetId="48">
        <row r="53">
          <cell r="R53">
            <v>458584</v>
          </cell>
          <cell r="T53">
            <v>984871</v>
          </cell>
        </row>
        <row r="54">
          <cell r="R54">
            <v>617108</v>
          </cell>
          <cell r="T54">
            <v>172344</v>
          </cell>
        </row>
      </sheetData>
      <sheetData sheetId="49">
        <row r="53">
          <cell r="R53">
            <v>129666</v>
          </cell>
          <cell r="T53">
            <v>76954</v>
          </cell>
        </row>
        <row r="54">
          <cell r="R54">
            <v>75918</v>
          </cell>
          <cell r="T54">
            <v>21452</v>
          </cell>
        </row>
      </sheetData>
      <sheetData sheetId="50">
        <row r="53">
          <cell r="R53">
            <v>68807</v>
          </cell>
          <cell r="T53">
            <v>91622</v>
          </cell>
        </row>
        <row r="54">
          <cell r="R54">
            <v>52349</v>
          </cell>
          <cell r="T54">
            <v>34791</v>
          </cell>
        </row>
      </sheetData>
      <sheetData sheetId="51">
        <row r="53">
          <cell r="R53">
            <v>131262</v>
          </cell>
          <cell r="T53">
            <v>112230</v>
          </cell>
        </row>
        <row r="54">
          <cell r="R54">
            <v>194199</v>
          </cell>
          <cell r="T54">
            <v>157951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C"/>
      <sheetName val="FS"/>
      <sheetName val="GT"/>
      <sheetName val="KZ"/>
      <sheetName val="LP"/>
      <sheetName val="MP"/>
      <sheetName val="NC"/>
      <sheetName val="NW"/>
      <sheetName val="WC"/>
      <sheetName val="Summary - Metros"/>
      <sheetName val="FS Metros"/>
      <sheetName val="LP Metros"/>
      <sheetName val="MP Metros"/>
      <sheetName val="NW Metros"/>
      <sheetName val="EC Metros"/>
      <sheetName val="NC Metros"/>
      <sheetName val="LIM Metros"/>
      <sheetName val="GT Metros"/>
      <sheetName val="KZ Metros"/>
      <sheetName val="WC Metros"/>
      <sheetName val="Ekurhuleni Metro"/>
      <sheetName val="City of Johannesburg"/>
      <sheetName val="City of Tshwane"/>
      <sheetName val="Summary - Districts"/>
      <sheetName val="Summary - Locals"/>
      <sheetName val="EC Local"/>
      <sheetName val="FS Local"/>
      <sheetName val="GT Local"/>
      <sheetName val="KZ Local"/>
      <sheetName val="LIM Local"/>
      <sheetName val="MP Local"/>
      <sheetName val="NC Local"/>
      <sheetName val="NW Local"/>
      <sheetName val="WC Local"/>
      <sheetName val="EC District"/>
      <sheetName val="FS District"/>
      <sheetName val="GT District"/>
      <sheetName val="KZ District"/>
      <sheetName val="LP District"/>
      <sheetName val="MP District"/>
      <sheetName val="NC District"/>
      <sheetName val="NW District"/>
      <sheetName val="WC District"/>
      <sheetName val="Summary Top 21"/>
      <sheetName val="EC Top 21"/>
      <sheetName val="FS Top 21"/>
      <sheetName val="GT Top 21"/>
      <sheetName val="KZ Top 21"/>
      <sheetName val="LIM Top 21"/>
      <sheetName val="MP Top 21"/>
      <sheetName val="NC Top 21"/>
      <sheetName val="NP Top 21"/>
      <sheetName val="NW Top 21"/>
      <sheetName val="WC Top 21"/>
      <sheetName val="FF"/>
      <sheetName val="EC FF"/>
      <sheetName val="FS FF"/>
      <sheetName val="GT FF"/>
      <sheetName val="KZ FF"/>
      <sheetName val="LP FF"/>
      <sheetName val="MP FF"/>
      <sheetName val="NC FF"/>
      <sheetName val="NW FF"/>
      <sheetName val="WC FF"/>
      <sheetName val="NF"/>
      <sheetName val="EC NF"/>
      <sheetName val="FS NF"/>
      <sheetName val="GT NF"/>
      <sheetName val="KZ NF"/>
      <sheetName val="LP NF"/>
      <sheetName val="MP NF"/>
      <sheetName val="NC NF"/>
      <sheetName val="NW NF"/>
      <sheetName val="WC NF"/>
      <sheetName val="Summary B2"/>
      <sheetName val="EC B2"/>
      <sheetName val="FS B2"/>
      <sheetName val="GT B2"/>
      <sheetName val="KZ B2"/>
      <sheetName val="LIM B2"/>
      <sheetName val="MP B2"/>
      <sheetName val="NC B2"/>
      <sheetName val="NW B2"/>
      <sheetName val="WC B2"/>
      <sheetName val="Summary B3"/>
      <sheetName val="EC B3"/>
      <sheetName val="FS B3"/>
      <sheetName val="GT B3"/>
      <sheetName val="KZ B3"/>
      <sheetName val="LIM B3"/>
      <sheetName val="MP B3"/>
      <sheetName val="NC B3"/>
      <sheetName val="NW B3"/>
      <sheetName val="WC B3"/>
      <sheetName val="Summary B4"/>
      <sheetName val="EC B4"/>
      <sheetName val="FS B4"/>
      <sheetName val="GT B4"/>
      <sheetName val="KZ B4"/>
      <sheetName val="LIM B4"/>
      <sheetName val="MP B4"/>
      <sheetName val="NC B4"/>
      <sheetName val="NW B4"/>
      <sheetName val="WC B4"/>
    </sheetNames>
    <sheetDataSet>
      <sheetData sheetId="0">
        <row r="53">
          <cell r="R53">
            <v>191441226.313</v>
          </cell>
          <cell r="S53">
            <v>205083525.591</v>
          </cell>
          <cell r="T53">
            <v>229131885.851</v>
          </cell>
        </row>
        <row r="54">
          <cell r="R54">
            <v>41190189.657000005</v>
          </cell>
          <cell r="S54">
            <v>39316427.372999996</v>
          </cell>
          <cell r="T54">
            <v>40553160.146</v>
          </cell>
        </row>
        <row r="56">
          <cell r="R56">
            <v>232631415.97</v>
          </cell>
          <cell r="S56">
            <v>244399952.964</v>
          </cell>
          <cell r="T56">
            <v>269685045.997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per Province"/>
      <sheetName val="Summary per Metro"/>
      <sheetName val="Summary per Top 21"/>
      <sheetName val="EC"/>
      <sheetName val="FS"/>
      <sheetName val="GT"/>
      <sheetName val="KZ"/>
      <sheetName val="LP"/>
      <sheetName val="MP"/>
      <sheetName val="NC"/>
      <sheetName val="NW"/>
      <sheetName val="WC"/>
    </sheetNames>
    <sheetDataSet>
      <sheetData sheetId="3">
        <row r="61">
          <cell r="Z61">
            <v>12553434265</v>
          </cell>
          <cell r="AA61">
            <v>4695649589</v>
          </cell>
          <cell r="AB61">
            <v>17249083854</v>
          </cell>
        </row>
      </sheetData>
      <sheetData sheetId="4">
        <row r="39">
          <cell r="Z39">
            <v>6635360372</v>
          </cell>
          <cell r="AA39">
            <v>1493203920</v>
          </cell>
          <cell r="AB39">
            <v>8128564292</v>
          </cell>
        </row>
      </sheetData>
      <sheetData sheetId="5">
        <row r="27">
          <cell r="Z27">
            <v>2328674163</v>
          </cell>
          <cell r="AA27">
            <v>368220474</v>
          </cell>
          <cell r="AB27">
            <v>2696894637</v>
          </cell>
        </row>
      </sheetData>
      <sheetData sheetId="6">
        <row r="81">
          <cell r="Z81">
            <v>28345011761</v>
          </cell>
          <cell r="AA81">
            <v>9939823216</v>
          </cell>
          <cell r="AB81">
            <v>38284834977</v>
          </cell>
        </row>
      </sheetData>
      <sheetData sheetId="7">
        <row r="44">
          <cell r="Z44">
            <v>6945116564</v>
          </cell>
          <cell r="AA44">
            <v>4272163730</v>
          </cell>
          <cell r="AB44">
            <v>11217280294</v>
          </cell>
        </row>
      </sheetData>
      <sheetData sheetId="8">
        <row r="33">
          <cell r="Z33">
            <v>7611058859</v>
          </cell>
          <cell r="AA33">
            <v>1870268035</v>
          </cell>
          <cell r="AB33">
            <v>9481326894</v>
          </cell>
        </row>
      </sheetData>
      <sheetData sheetId="9">
        <row r="46">
          <cell r="Z46">
            <v>2477500301</v>
          </cell>
          <cell r="AA46">
            <v>488975687</v>
          </cell>
          <cell r="AB46">
            <v>2966475988</v>
          </cell>
        </row>
      </sheetData>
      <sheetData sheetId="11">
        <row r="45">
          <cell r="Z45">
            <v>30569878252</v>
          </cell>
          <cell r="AA45">
            <v>6547829084</v>
          </cell>
          <cell r="AB45">
            <v>37117707336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PT"/>
      <sheetName val="WC011"/>
      <sheetName val="WC012"/>
      <sheetName val="WC013"/>
      <sheetName val="WC014"/>
      <sheetName val="WC015"/>
      <sheetName val="DC1"/>
      <sheetName val="WC022"/>
      <sheetName val="WC023"/>
      <sheetName val="WC024"/>
      <sheetName val="WC025"/>
      <sheetName val="WC026"/>
      <sheetName val="DC2"/>
      <sheetName val="WC031"/>
      <sheetName val="WC032"/>
      <sheetName val="WC033"/>
      <sheetName val="WC034"/>
      <sheetName val="DC3"/>
      <sheetName val="WC041"/>
      <sheetName val="WC042"/>
      <sheetName val="WC043"/>
      <sheetName val="WC044"/>
      <sheetName val="WC045"/>
      <sheetName val="WC047"/>
      <sheetName val="WC048"/>
      <sheetName val="DC4"/>
      <sheetName val="WC051"/>
      <sheetName val="WC052"/>
      <sheetName val="WC053"/>
      <sheetName val="DC5"/>
    </sheetNames>
    <sheetDataSet>
      <sheetData sheetId="0">
        <row r="57">
          <cell r="D57">
            <v>32334619557</v>
          </cell>
          <cell r="M57">
            <v>30569878252</v>
          </cell>
        </row>
        <row r="58">
          <cell r="D58">
            <v>8083470739</v>
          </cell>
          <cell r="M58">
            <v>6547829084</v>
          </cell>
        </row>
      </sheetData>
      <sheetData sheetId="1">
        <row r="57">
          <cell r="D57">
            <v>23598283923</v>
          </cell>
          <cell r="M57">
            <v>23109405493</v>
          </cell>
        </row>
        <row r="58">
          <cell r="D58">
            <v>5602498788</v>
          </cell>
          <cell r="M58">
            <v>4665997415</v>
          </cell>
        </row>
      </sheetData>
      <sheetData sheetId="2">
        <row r="57">
          <cell r="D57">
            <v>132945504</v>
          </cell>
          <cell r="M57">
            <v>121321014</v>
          </cell>
        </row>
        <row r="58">
          <cell r="D58">
            <v>0</v>
          </cell>
          <cell r="M58">
            <v>49027135</v>
          </cell>
        </row>
      </sheetData>
      <sheetData sheetId="3">
        <row r="57">
          <cell r="D57">
            <v>124910968</v>
          </cell>
          <cell r="M57">
            <v>114558152</v>
          </cell>
        </row>
        <row r="58">
          <cell r="D58">
            <v>47241263</v>
          </cell>
          <cell r="M58">
            <v>37383641</v>
          </cell>
        </row>
      </sheetData>
      <sheetData sheetId="4">
        <row r="57">
          <cell r="D57">
            <v>150984684</v>
          </cell>
          <cell r="M57">
            <v>128832172</v>
          </cell>
        </row>
        <row r="58">
          <cell r="D58">
            <v>52617000</v>
          </cell>
          <cell r="M58">
            <v>34914946</v>
          </cell>
        </row>
      </sheetData>
      <sheetData sheetId="5">
        <row r="57">
          <cell r="D57">
            <v>452492644</v>
          </cell>
          <cell r="M57">
            <v>352094734</v>
          </cell>
        </row>
        <row r="58">
          <cell r="D58">
            <v>179905937</v>
          </cell>
          <cell r="M58">
            <v>61324120</v>
          </cell>
        </row>
      </sheetData>
      <sheetData sheetId="6">
        <row r="57">
          <cell r="D57">
            <v>305748097</v>
          </cell>
          <cell r="M57">
            <v>244935869</v>
          </cell>
        </row>
        <row r="58">
          <cell r="D58">
            <v>66263950</v>
          </cell>
          <cell r="M58">
            <v>42091415</v>
          </cell>
        </row>
      </sheetData>
      <sheetData sheetId="7">
        <row r="57">
          <cell r="D57">
            <v>248850630</v>
          </cell>
          <cell r="M57">
            <v>208414831</v>
          </cell>
        </row>
        <row r="58">
          <cell r="D58">
            <v>66377400</v>
          </cell>
          <cell r="M58">
            <v>61507757</v>
          </cell>
        </row>
      </sheetData>
      <sheetData sheetId="8">
        <row r="57">
          <cell r="D57">
            <v>256914850</v>
          </cell>
          <cell r="M57">
            <v>215586693</v>
          </cell>
        </row>
        <row r="58">
          <cell r="D58">
            <v>33871928</v>
          </cell>
          <cell r="M58">
            <v>42161637</v>
          </cell>
        </row>
      </sheetData>
      <sheetData sheetId="9">
        <row r="57">
          <cell r="D57">
            <v>940718711</v>
          </cell>
          <cell r="M57">
            <v>919865863</v>
          </cell>
        </row>
        <row r="58">
          <cell r="D58">
            <v>293079331</v>
          </cell>
          <cell r="M58">
            <v>251966265</v>
          </cell>
        </row>
      </sheetData>
      <sheetData sheetId="10">
        <row r="57">
          <cell r="D57">
            <v>704091651</v>
          </cell>
          <cell r="M57">
            <v>505531852</v>
          </cell>
        </row>
        <row r="58">
          <cell r="D58">
            <v>223303414</v>
          </cell>
          <cell r="M58">
            <v>153720577</v>
          </cell>
        </row>
      </sheetData>
      <sheetData sheetId="11">
        <row r="57">
          <cell r="D57">
            <v>488693206</v>
          </cell>
          <cell r="M57">
            <v>388604885</v>
          </cell>
        </row>
        <row r="58">
          <cell r="D58">
            <v>135106835</v>
          </cell>
          <cell r="M58">
            <v>122794678</v>
          </cell>
        </row>
      </sheetData>
      <sheetData sheetId="12">
        <row r="57">
          <cell r="D57">
            <v>306256817</v>
          </cell>
          <cell r="M57">
            <v>285854570</v>
          </cell>
        </row>
        <row r="58">
          <cell r="D58">
            <v>84555280</v>
          </cell>
          <cell r="M58">
            <v>75593202</v>
          </cell>
        </row>
      </sheetData>
      <sheetData sheetId="13">
        <row r="57">
          <cell r="D57">
            <v>434001185</v>
          </cell>
          <cell r="M57">
            <v>361110193</v>
          </cell>
        </row>
        <row r="58">
          <cell r="D58">
            <v>16708322</v>
          </cell>
          <cell r="M58">
            <v>12976652</v>
          </cell>
        </row>
      </sheetData>
      <sheetData sheetId="14">
        <row r="57">
          <cell r="D57">
            <v>282475272</v>
          </cell>
          <cell r="M57">
            <v>246242771</v>
          </cell>
        </row>
        <row r="58">
          <cell r="D58">
            <v>86384181</v>
          </cell>
          <cell r="M58">
            <v>70240516</v>
          </cell>
        </row>
      </sheetData>
      <sheetData sheetId="15">
        <row r="57">
          <cell r="D57">
            <v>574620937</v>
          </cell>
          <cell r="M57">
            <v>514778882</v>
          </cell>
        </row>
        <row r="58">
          <cell r="D58">
            <v>134810308</v>
          </cell>
          <cell r="M58">
            <v>106673438</v>
          </cell>
        </row>
      </sheetData>
      <sheetData sheetId="16">
        <row r="57">
          <cell r="D57">
            <v>119562105</v>
          </cell>
          <cell r="M57">
            <v>109491609</v>
          </cell>
        </row>
        <row r="58">
          <cell r="D58">
            <v>23279500</v>
          </cell>
          <cell r="M58">
            <v>20401767</v>
          </cell>
        </row>
      </sheetData>
      <sheetData sheetId="17">
        <row r="57">
          <cell r="D57">
            <v>96729438</v>
          </cell>
          <cell r="M57">
            <v>70759385</v>
          </cell>
        </row>
        <row r="58">
          <cell r="D58">
            <v>88136548</v>
          </cell>
          <cell r="M58">
            <v>30468307</v>
          </cell>
        </row>
      </sheetData>
      <sheetData sheetId="18">
        <row r="57">
          <cell r="D57">
            <v>106570674</v>
          </cell>
          <cell r="M57">
            <v>97031851</v>
          </cell>
        </row>
        <row r="58">
          <cell r="D58">
            <v>2750000</v>
          </cell>
          <cell r="M58">
            <v>2474519</v>
          </cell>
        </row>
      </sheetData>
      <sheetData sheetId="19">
        <row r="57">
          <cell r="D57">
            <v>72460225</v>
          </cell>
          <cell r="M57">
            <v>62099278</v>
          </cell>
        </row>
        <row r="58">
          <cell r="D58">
            <v>15524000</v>
          </cell>
          <cell r="M58">
            <v>11982053</v>
          </cell>
        </row>
      </sheetData>
      <sheetData sheetId="20">
        <row r="57">
          <cell r="D57">
            <v>247489378</v>
          </cell>
          <cell r="M57">
            <v>246512165</v>
          </cell>
        </row>
        <row r="58">
          <cell r="D58">
            <v>64788504</v>
          </cell>
          <cell r="M58">
            <v>58597589</v>
          </cell>
        </row>
      </sheetData>
      <sheetData sheetId="21">
        <row r="57">
          <cell r="D57">
            <v>501644521</v>
          </cell>
          <cell r="M57">
            <v>350111709</v>
          </cell>
        </row>
        <row r="58">
          <cell r="D58">
            <v>169703257</v>
          </cell>
          <cell r="M58">
            <v>98424572</v>
          </cell>
        </row>
      </sheetData>
      <sheetData sheetId="22">
        <row r="57">
          <cell r="D57">
            <v>893511256</v>
          </cell>
          <cell r="M57">
            <v>638552055</v>
          </cell>
        </row>
        <row r="58">
          <cell r="D58">
            <v>280972250</v>
          </cell>
          <cell r="M58">
            <v>239952623</v>
          </cell>
        </row>
      </sheetData>
      <sheetData sheetId="23">
        <row r="57">
          <cell r="D57">
            <v>290945364</v>
          </cell>
          <cell r="M57">
            <v>220146022</v>
          </cell>
        </row>
        <row r="58">
          <cell r="D58">
            <v>41647364</v>
          </cell>
          <cell r="M58">
            <v>30613469</v>
          </cell>
        </row>
      </sheetData>
      <sheetData sheetId="24">
        <row r="57">
          <cell r="D57">
            <v>75807623</v>
          </cell>
          <cell r="M57">
            <v>241565969</v>
          </cell>
        </row>
        <row r="58">
          <cell r="D58">
            <v>129737864</v>
          </cell>
          <cell r="M58">
            <v>97303376</v>
          </cell>
        </row>
      </sheetData>
      <sheetData sheetId="25">
        <row r="57">
          <cell r="D57">
            <v>403577790</v>
          </cell>
          <cell r="M57">
            <v>375028231</v>
          </cell>
        </row>
        <row r="58">
          <cell r="D58">
            <v>110844000</v>
          </cell>
          <cell r="M58">
            <v>89731328</v>
          </cell>
        </row>
      </sheetData>
      <sheetData sheetId="26">
        <row r="57">
          <cell r="D57">
            <v>238310653</v>
          </cell>
          <cell r="M57">
            <v>185294718</v>
          </cell>
        </row>
        <row r="58">
          <cell r="D58">
            <v>45094063</v>
          </cell>
          <cell r="M58">
            <v>29789927</v>
          </cell>
        </row>
      </sheetData>
      <sheetData sheetId="27">
        <row r="57">
          <cell r="D57">
            <v>32967692</v>
          </cell>
          <cell r="M57">
            <v>26959785</v>
          </cell>
        </row>
        <row r="58">
          <cell r="D58">
            <v>31004554</v>
          </cell>
          <cell r="M58">
            <v>8894043</v>
          </cell>
        </row>
      </sheetData>
      <sheetData sheetId="28">
        <row r="57">
          <cell r="D57">
            <v>24061308</v>
          </cell>
          <cell r="M57">
            <v>29360131</v>
          </cell>
        </row>
        <row r="58">
          <cell r="D58">
            <v>6654000</v>
          </cell>
          <cell r="M58">
            <v>11312990</v>
          </cell>
        </row>
      </sheetData>
      <sheetData sheetId="29">
        <row r="57">
          <cell r="D57">
            <v>173792072</v>
          </cell>
          <cell r="M57">
            <v>143670270</v>
          </cell>
        </row>
        <row r="58">
          <cell r="D58">
            <v>39179008</v>
          </cell>
          <cell r="M58">
            <v>20336371</v>
          </cell>
        </row>
      </sheetData>
      <sheetData sheetId="30">
        <row r="57">
          <cell r="D57">
            <v>55200379</v>
          </cell>
          <cell r="M57">
            <v>56157100</v>
          </cell>
        </row>
        <row r="58">
          <cell r="D58">
            <v>11431890</v>
          </cell>
          <cell r="M58">
            <v>9172756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TH"/>
      <sheetName val="KZN211"/>
      <sheetName val="KZN212"/>
      <sheetName val="KZN213"/>
      <sheetName val="KZN214"/>
      <sheetName val="KZN215"/>
      <sheetName val="KZN216"/>
      <sheetName val="DC21"/>
      <sheetName val="KZN221"/>
      <sheetName val="KZN222"/>
      <sheetName val="KZN223"/>
      <sheetName val="KZN224"/>
      <sheetName val="KZN225"/>
      <sheetName val="KZN226"/>
      <sheetName val="KZN227"/>
      <sheetName val="DC22"/>
      <sheetName val="KZN232"/>
      <sheetName val="KZN233"/>
      <sheetName val="KZN234"/>
      <sheetName val="KZN235"/>
      <sheetName val="KZN236"/>
      <sheetName val="DC23"/>
      <sheetName val="KZN241"/>
      <sheetName val="KZN242"/>
      <sheetName val="KZN244"/>
      <sheetName val="KZN245"/>
      <sheetName val="DC24"/>
      <sheetName val="KZN252"/>
      <sheetName val="KZN253"/>
      <sheetName val="KZN254"/>
      <sheetName val="DC25"/>
      <sheetName val="KZN261"/>
      <sheetName val="KZN262"/>
      <sheetName val="KZN263"/>
      <sheetName val="KZN265"/>
      <sheetName val="KZN266"/>
      <sheetName val="DC26"/>
      <sheetName val="KZN271"/>
      <sheetName val="KZN272"/>
      <sheetName val="KZN273"/>
      <sheetName val="KZN274"/>
      <sheetName val="KZN275"/>
      <sheetName val="DC27"/>
      <sheetName val="KZN281"/>
      <sheetName val="KZN282"/>
      <sheetName val="KZN283"/>
      <sheetName val="KZN284"/>
      <sheetName val="KZN285"/>
      <sheetName val="KZN286"/>
      <sheetName val="DC28"/>
      <sheetName val="KZN291"/>
      <sheetName val="KZN292"/>
      <sheetName val="KZN293"/>
      <sheetName val="KZN294"/>
      <sheetName val="DC29"/>
      <sheetName val="KZN431"/>
      <sheetName val="KZN432"/>
      <sheetName val="KZN433"/>
      <sheetName val="KZN434"/>
      <sheetName val="KZN435"/>
      <sheetName val="DC43"/>
    </sheetNames>
    <sheetDataSet>
      <sheetData sheetId="0">
        <row r="57">
          <cell r="D57">
            <v>30742506900</v>
          </cell>
          <cell r="M57">
            <v>28345011761</v>
          </cell>
        </row>
        <row r="58">
          <cell r="D58">
            <v>10280634632</v>
          </cell>
          <cell r="M58">
            <v>9939823216</v>
          </cell>
        </row>
      </sheetData>
      <sheetData sheetId="1">
        <row r="57">
          <cell r="D57">
            <v>18013061080</v>
          </cell>
          <cell r="M57">
            <v>17091395532</v>
          </cell>
        </row>
        <row r="58">
          <cell r="D58">
            <v>5950166000</v>
          </cell>
          <cell r="M58">
            <v>6702089000</v>
          </cell>
        </row>
      </sheetData>
      <sheetData sheetId="2">
        <row r="57">
          <cell r="D57">
            <v>38840749</v>
          </cell>
          <cell r="M57">
            <v>25783323</v>
          </cell>
        </row>
        <row r="58">
          <cell r="D58">
            <v>48254280</v>
          </cell>
          <cell r="M58">
            <v>9384143</v>
          </cell>
        </row>
      </sheetData>
      <sheetData sheetId="3">
        <row r="57">
          <cell r="D57">
            <v>97880675</v>
          </cell>
          <cell r="M57">
            <v>84689839</v>
          </cell>
        </row>
        <row r="58">
          <cell r="D58">
            <v>120983022</v>
          </cell>
          <cell r="M58">
            <v>117665826</v>
          </cell>
        </row>
      </sheetData>
      <sheetData sheetId="4">
        <row r="57">
          <cell r="D57">
            <v>51597570</v>
          </cell>
          <cell r="M57">
            <v>42955324</v>
          </cell>
        </row>
        <row r="58">
          <cell r="D58">
            <v>47525701</v>
          </cell>
          <cell r="M58">
            <v>31289250</v>
          </cell>
        </row>
      </sheetData>
      <sheetData sheetId="5">
        <row r="57">
          <cell r="D57">
            <v>60088560</v>
          </cell>
          <cell r="M57">
            <v>50436718</v>
          </cell>
        </row>
        <row r="58">
          <cell r="D58">
            <v>47562528</v>
          </cell>
          <cell r="M58">
            <v>15527592</v>
          </cell>
        </row>
      </sheetData>
      <sheetData sheetId="6">
        <row r="57">
          <cell r="D57">
            <v>27752000</v>
          </cell>
          <cell r="M57">
            <v>20521256</v>
          </cell>
        </row>
        <row r="58">
          <cell r="D58">
            <v>0</v>
          </cell>
          <cell r="M58">
            <v>5446346</v>
          </cell>
        </row>
      </sheetData>
      <sheetData sheetId="7">
        <row r="57">
          <cell r="D57">
            <v>423705663</v>
          </cell>
          <cell r="M57">
            <v>326822951</v>
          </cell>
        </row>
        <row r="58">
          <cell r="D58">
            <v>243398229</v>
          </cell>
          <cell r="M58">
            <v>114375831</v>
          </cell>
        </row>
      </sheetData>
      <sheetData sheetId="8">
        <row r="57">
          <cell r="D57">
            <v>670447483</v>
          </cell>
          <cell r="M57">
            <v>591768062</v>
          </cell>
        </row>
        <row r="58">
          <cell r="D58">
            <v>426621414</v>
          </cell>
          <cell r="M58">
            <v>364298810</v>
          </cell>
        </row>
      </sheetData>
      <sheetData sheetId="9">
        <row r="57">
          <cell r="D57">
            <v>71106076</v>
          </cell>
          <cell r="M57">
            <v>65724883</v>
          </cell>
        </row>
        <row r="58">
          <cell r="D58">
            <v>36934000</v>
          </cell>
          <cell r="M58">
            <v>13991074</v>
          </cell>
        </row>
      </sheetData>
      <sheetData sheetId="10">
        <row r="57">
          <cell r="D57">
            <v>207633671</v>
          </cell>
          <cell r="M57">
            <v>164163713</v>
          </cell>
        </row>
        <row r="58">
          <cell r="D58">
            <v>44150000</v>
          </cell>
          <cell r="M58">
            <v>28679230</v>
          </cell>
        </row>
      </sheetData>
      <sheetData sheetId="11">
        <row r="57">
          <cell r="D57">
            <v>67640265</v>
          </cell>
          <cell r="M57">
            <v>47849076</v>
          </cell>
        </row>
        <row r="58">
          <cell r="D58">
            <v>10909000</v>
          </cell>
          <cell r="M58">
            <v>6661441</v>
          </cell>
        </row>
      </sheetData>
      <sheetData sheetId="12">
        <row r="57">
          <cell r="D57">
            <v>22462221</v>
          </cell>
          <cell r="M57">
            <v>95353300</v>
          </cell>
        </row>
        <row r="58">
          <cell r="D58">
            <v>10775298</v>
          </cell>
          <cell r="M58">
            <v>7492680</v>
          </cell>
        </row>
      </sheetData>
      <sheetData sheetId="13">
        <row r="57">
          <cell r="D57">
            <v>2753579446</v>
          </cell>
          <cell r="M57">
            <v>2177000217</v>
          </cell>
        </row>
        <row r="58">
          <cell r="D58">
            <v>263002190</v>
          </cell>
          <cell r="M58">
            <v>175886353</v>
          </cell>
        </row>
      </sheetData>
      <sheetData sheetId="14">
        <row r="57">
          <cell r="D57">
            <v>32302201</v>
          </cell>
          <cell r="M57">
            <v>24914086</v>
          </cell>
        </row>
        <row r="58">
          <cell r="D58">
            <v>9822500</v>
          </cell>
          <cell r="M58">
            <v>7249698</v>
          </cell>
        </row>
      </sheetData>
      <sheetData sheetId="15">
        <row r="57">
          <cell r="D57">
            <v>40651601</v>
          </cell>
          <cell r="M57">
            <v>42014129</v>
          </cell>
        </row>
        <row r="58">
          <cell r="D58">
            <v>19154339</v>
          </cell>
          <cell r="M58">
            <v>19230501</v>
          </cell>
        </row>
      </sheetData>
      <sheetData sheetId="16">
        <row r="57">
          <cell r="D57">
            <v>282130760</v>
          </cell>
          <cell r="M57">
            <v>232291562</v>
          </cell>
        </row>
        <row r="58">
          <cell r="D58">
            <v>140890514</v>
          </cell>
          <cell r="M58">
            <v>101366095</v>
          </cell>
        </row>
      </sheetData>
      <sheetData sheetId="17">
        <row r="57">
          <cell r="D57">
            <v>338258222</v>
          </cell>
          <cell r="M57">
            <v>286266654</v>
          </cell>
        </row>
        <row r="58">
          <cell r="D58">
            <v>107947751</v>
          </cell>
          <cell r="M58">
            <v>95441368</v>
          </cell>
        </row>
      </sheetData>
      <sheetData sheetId="18">
        <row r="57">
          <cell r="D57">
            <v>48932756</v>
          </cell>
          <cell r="M57">
            <v>60933840</v>
          </cell>
        </row>
        <row r="58">
          <cell r="D58">
            <v>12546000</v>
          </cell>
          <cell r="M58">
            <v>12957364</v>
          </cell>
        </row>
      </sheetData>
      <sheetData sheetId="19">
        <row r="57">
          <cell r="D57">
            <v>171598000</v>
          </cell>
          <cell r="M57">
            <v>148362957</v>
          </cell>
        </row>
        <row r="58">
          <cell r="D58">
            <v>13279500</v>
          </cell>
          <cell r="M58">
            <v>25929271</v>
          </cell>
        </row>
      </sheetData>
      <sheetData sheetId="20">
        <row r="57">
          <cell r="D57">
            <v>39181985</v>
          </cell>
          <cell r="M57">
            <v>65627264</v>
          </cell>
        </row>
        <row r="58">
          <cell r="D58">
            <v>14984320</v>
          </cell>
          <cell r="M58">
            <v>15857191</v>
          </cell>
        </row>
      </sheetData>
      <sheetData sheetId="21">
        <row r="57">
          <cell r="D57">
            <v>60723379</v>
          </cell>
          <cell r="M57">
            <v>50894292</v>
          </cell>
        </row>
        <row r="58">
          <cell r="D58">
            <v>13388792</v>
          </cell>
          <cell r="M58">
            <v>10039936</v>
          </cell>
        </row>
      </sheetData>
      <sheetData sheetId="22">
        <row r="57">
          <cell r="D57">
            <v>283351124</v>
          </cell>
          <cell r="M57">
            <v>246157136</v>
          </cell>
        </row>
        <row r="58">
          <cell r="D58">
            <v>122454013</v>
          </cell>
          <cell r="M58">
            <v>92164253</v>
          </cell>
        </row>
      </sheetData>
      <sheetData sheetId="23">
        <row r="57">
          <cell r="D57">
            <v>136123805</v>
          </cell>
          <cell r="M57">
            <v>120261746</v>
          </cell>
        </row>
        <row r="58">
          <cell r="D58">
            <v>8793262</v>
          </cell>
          <cell r="M58">
            <v>7187209</v>
          </cell>
        </row>
      </sheetData>
      <sheetData sheetId="24">
        <row r="57">
          <cell r="D57">
            <v>45925770</v>
          </cell>
          <cell r="M57">
            <v>32321780</v>
          </cell>
        </row>
        <row r="58">
          <cell r="D58">
            <v>17477000</v>
          </cell>
          <cell r="M58">
            <v>15883653</v>
          </cell>
        </row>
      </sheetData>
      <sheetData sheetId="25">
        <row r="57">
          <cell r="D57">
            <v>42769552</v>
          </cell>
          <cell r="M57">
            <v>22409808</v>
          </cell>
        </row>
        <row r="58">
          <cell r="D58">
            <v>16404000</v>
          </cell>
          <cell r="M58">
            <v>24017266</v>
          </cell>
        </row>
      </sheetData>
      <sheetData sheetId="26">
        <row r="57">
          <cell r="D57">
            <v>116537336</v>
          </cell>
          <cell r="M57">
            <v>86600301</v>
          </cell>
        </row>
        <row r="58">
          <cell r="D58">
            <v>63153411</v>
          </cell>
          <cell r="M58">
            <v>41331952</v>
          </cell>
        </row>
      </sheetData>
      <sheetData sheetId="27">
        <row r="57">
          <cell r="D57">
            <v>322976701</v>
          </cell>
          <cell r="M57">
            <v>343855415</v>
          </cell>
        </row>
        <row r="58">
          <cell r="D58">
            <v>188397320</v>
          </cell>
          <cell r="M58">
            <v>239181465</v>
          </cell>
        </row>
      </sheetData>
      <sheetData sheetId="28">
        <row r="57">
          <cell r="D57">
            <v>942596312</v>
          </cell>
          <cell r="M57">
            <v>917764198</v>
          </cell>
        </row>
        <row r="58">
          <cell r="D58">
            <v>148213116</v>
          </cell>
          <cell r="M58">
            <v>100744958</v>
          </cell>
        </row>
      </sheetData>
      <sheetData sheetId="29">
        <row r="57">
          <cell r="D57">
            <v>22006004</v>
          </cell>
          <cell r="M57">
            <v>25701611</v>
          </cell>
        </row>
        <row r="58">
          <cell r="D58">
            <v>18300</v>
          </cell>
          <cell r="M58">
            <v>230378</v>
          </cell>
        </row>
      </sheetData>
      <sheetData sheetId="30">
        <row r="57">
          <cell r="D57">
            <v>40662687</v>
          </cell>
          <cell r="M57">
            <v>27219333</v>
          </cell>
        </row>
        <row r="58">
          <cell r="D58">
            <v>7957795</v>
          </cell>
          <cell r="M58">
            <v>10561556</v>
          </cell>
        </row>
      </sheetData>
      <sheetData sheetId="31">
        <row r="57">
          <cell r="D57">
            <v>129115421</v>
          </cell>
          <cell r="M57">
            <v>112286551</v>
          </cell>
        </row>
        <row r="58">
          <cell r="D58">
            <v>77595001</v>
          </cell>
          <cell r="M58">
            <v>78471479</v>
          </cell>
        </row>
      </sheetData>
      <sheetData sheetId="32">
        <row r="57">
          <cell r="D57">
            <v>43770714</v>
          </cell>
          <cell r="M57">
            <v>44946701</v>
          </cell>
        </row>
        <row r="58">
          <cell r="D58">
            <v>17358000</v>
          </cell>
          <cell r="M58">
            <v>6738245</v>
          </cell>
        </row>
      </sheetData>
      <sheetData sheetId="33">
        <row r="57">
          <cell r="D57">
            <v>88074560</v>
          </cell>
          <cell r="M57">
            <v>51061639</v>
          </cell>
        </row>
        <row r="58">
          <cell r="D58">
            <v>22102700</v>
          </cell>
          <cell r="M58">
            <v>11402466</v>
          </cell>
        </row>
      </sheetData>
      <sheetData sheetId="34">
        <row r="57">
          <cell r="D57">
            <v>213671310</v>
          </cell>
          <cell r="M57">
            <v>212597753</v>
          </cell>
        </row>
        <row r="58">
          <cell r="D58">
            <v>28218000</v>
          </cell>
          <cell r="M58">
            <v>26933569</v>
          </cell>
        </row>
      </sheetData>
      <sheetData sheetId="35">
        <row r="57">
          <cell r="D57">
            <v>44420870</v>
          </cell>
          <cell r="M57">
            <v>47850759</v>
          </cell>
        </row>
        <row r="58">
          <cell r="D58">
            <v>39347016</v>
          </cell>
          <cell r="M58">
            <v>10756899</v>
          </cell>
        </row>
      </sheetData>
      <sheetData sheetId="36">
        <row r="57">
          <cell r="D57">
            <v>121139125</v>
          </cell>
          <cell r="M57">
            <v>98869121</v>
          </cell>
        </row>
        <row r="58">
          <cell r="D58">
            <v>17884700</v>
          </cell>
          <cell r="M58">
            <v>23029814</v>
          </cell>
        </row>
      </sheetData>
      <sheetData sheetId="37">
        <row r="57">
          <cell r="D57">
            <v>248870145</v>
          </cell>
          <cell r="M57">
            <v>238746768</v>
          </cell>
        </row>
        <row r="58">
          <cell r="D58">
            <v>205635650</v>
          </cell>
          <cell r="M58">
            <v>135260395</v>
          </cell>
        </row>
      </sheetData>
      <sheetData sheetId="38">
        <row r="57">
          <cell r="D57">
            <v>27546923</v>
          </cell>
          <cell r="M57">
            <v>22680019</v>
          </cell>
        </row>
        <row r="58">
          <cell r="D58">
            <v>30176300</v>
          </cell>
          <cell r="M58">
            <v>21884336</v>
          </cell>
        </row>
      </sheetData>
      <sheetData sheetId="39">
        <row r="57">
          <cell r="D57">
            <v>46351000</v>
          </cell>
          <cell r="M57">
            <v>39011174</v>
          </cell>
        </row>
        <row r="58">
          <cell r="D58">
            <v>19534855</v>
          </cell>
          <cell r="M58">
            <v>20532993</v>
          </cell>
        </row>
      </sheetData>
      <sheetData sheetId="40">
        <row r="57">
          <cell r="D57">
            <v>20646300</v>
          </cell>
          <cell r="M57">
            <v>13692357</v>
          </cell>
        </row>
        <row r="58">
          <cell r="D58">
            <v>6463000</v>
          </cell>
          <cell r="M58">
            <v>8717392</v>
          </cell>
        </row>
      </sheetData>
      <sheetData sheetId="41">
        <row r="57">
          <cell r="D57">
            <v>67421262</v>
          </cell>
          <cell r="M57">
            <v>36171923</v>
          </cell>
        </row>
        <row r="58">
          <cell r="D58">
            <v>23873000</v>
          </cell>
          <cell r="M58">
            <v>22622574</v>
          </cell>
        </row>
      </sheetData>
      <sheetData sheetId="42">
        <row r="57">
          <cell r="D57">
            <v>36551904</v>
          </cell>
          <cell r="M57">
            <v>30562387</v>
          </cell>
        </row>
        <row r="58">
          <cell r="D58">
            <v>10898000</v>
          </cell>
          <cell r="M58">
            <v>6696478</v>
          </cell>
        </row>
      </sheetData>
      <sheetData sheetId="43">
        <row r="57">
          <cell r="D57">
            <v>192489002</v>
          </cell>
          <cell r="M57">
            <v>159611136</v>
          </cell>
        </row>
        <row r="58">
          <cell r="D58">
            <v>131299168</v>
          </cell>
          <cell r="M58">
            <v>86086162</v>
          </cell>
        </row>
      </sheetData>
      <sheetData sheetId="44">
        <row r="57">
          <cell r="D57">
            <v>33042509</v>
          </cell>
          <cell r="M57">
            <v>30531854</v>
          </cell>
        </row>
        <row r="58">
          <cell r="D58">
            <v>18712594</v>
          </cell>
          <cell r="M58">
            <v>12982911</v>
          </cell>
        </row>
      </sheetData>
      <sheetData sheetId="45">
        <row r="57">
          <cell r="D57">
            <v>1442768298</v>
          </cell>
          <cell r="M57">
            <v>1398128689</v>
          </cell>
        </row>
        <row r="58">
          <cell r="D58">
            <v>286309000</v>
          </cell>
          <cell r="M58">
            <v>234598507</v>
          </cell>
        </row>
      </sheetData>
      <sheetData sheetId="46">
        <row r="57">
          <cell r="D57">
            <v>11302804</v>
          </cell>
          <cell r="M57">
            <v>14180373</v>
          </cell>
        </row>
        <row r="58">
          <cell r="D58">
            <v>16077504</v>
          </cell>
          <cell r="M58">
            <v>8449311</v>
          </cell>
        </row>
      </sheetData>
      <sheetData sheetId="47">
        <row r="57">
          <cell r="D57">
            <v>136033674</v>
          </cell>
          <cell r="M57">
            <v>132100351</v>
          </cell>
        </row>
        <row r="58">
          <cell r="D58">
            <v>63049511</v>
          </cell>
          <cell r="M58">
            <v>35686500</v>
          </cell>
        </row>
      </sheetData>
      <sheetData sheetId="48">
        <row r="57">
          <cell r="D57">
            <v>42190152</v>
          </cell>
          <cell r="M57">
            <v>45069108</v>
          </cell>
        </row>
        <row r="58">
          <cell r="D58">
            <v>10292000</v>
          </cell>
          <cell r="M58">
            <v>5374083</v>
          </cell>
        </row>
      </sheetData>
      <sheetData sheetId="49">
        <row r="57">
          <cell r="D57">
            <v>50366856</v>
          </cell>
          <cell r="M57">
            <v>35073609</v>
          </cell>
        </row>
        <row r="58">
          <cell r="D58">
            <v>13373000</v>
          </cell>
          <cell r="M58">
            <v>6625469</v>
          </cell>
        </row>
      </sheetData>
      <sheetData sheetId="50">
        <row r="57">
          <cell r="D57">
            <v>434318031</v>
          </cell>
          <cell r="M57">
            <v>413514218</v>
          </cell>
        </row>
        <row r="58">
          <cell r="D58">
            <v>187270871</v>
          </cell>
          <cell r="M58">
            <v>135086405</v>
          </cell>
        </row>
      </sheetData>
      <sheetData sheetId="51">
        <row r="57">
          <cell r="D57">
            <v>80394903</v>
          </cell>
          <cell r="M57">
            <v>58146516</v>
          </cell>
        </row>
        <row r="58">
          <cell r="D58">
            <v>16459217</v>
          </cell>
          <cell r="M58">
            <v>42549119</v>
          </cell>
        </row>
      </sheetData>
      <sheetData sheetId="52">
        <row r="57">
          <cell r="D57">
            <v>761690024</v>
          </cell>
          <cell r="M57">
            <v>704824161</v>
          </cell>
        </row>
        <row r="58">
          <cell r="D58">
            <v>134062500</v>
          </cell>
          <cell r="M58">
            <v>70468800</v>
          </cell>
        </row>
      </sheetData>
      <sheetData sheetId="53">
        <row r="57">
          <cell r="D57">
            <v>45867710</v>
          </cell>
          <cell r="M57">
            <v>45515459</v>
          </cell>
        </row>
        <row r="58">
          <cell r="D58">
            <v>29370000</v>
          </cell>
          <cell r="M58">
            <v>23577973</v>
          </cell>
        </row>
      </sheetData>
      <sheetData sheetId="54">
        <row r="57">
          <cell r="D57">
            <v>33242593</v>
          </cell>
          <cell r="M57">
            <v>37062018</v>
          </cell>
        </row>
        <row r="58">
          <cell r="D58">
            <v>23882986</v>
          </cell>
          <cell r="M58">
            <v>16759814</v>
          </cell>
        </row>
      </sheetData>
      <sheetData sheetId="55">
        <row r="57">
          <cell r="D57">
            <v>297592288</v>
          </cell>
          <cell r="M57">
            <v>278419668</v>
          </cell>
        </row>
        <row r="58">
          <cell r="D58">
            <v>205740092</v>
          </cell>
          <cell r="M58">
            <v>167476499</v>
          </cell>
        </row>
      </sheetData>
      <sheetData sheetId="56">
        <row r="57">
          <cell r="D57">
            <v>31591264</v>
          </cell>
          <cell r="M57">
            <v>27031093</v>
          </cell>
        </row>
        <row r="58">
          <cell r="D58">
            <v>26257500</v>
          </cell>
          <cell r="M58">
            <v>20607426</v>
          </cell>
        </row>
      </sheetData>
      <sheetData sheetId="57">
        <row r="57">
          <cell r="D57">
            <v>21079230</v>
          </cell>
          <cell r="M57">
            <v>21760796</v>
          </cell>
        </row>
        <row r="58">
          <cell r="D58">
            <v>8355461</v>
          </cell>
          <cell r="M58">
            <v>8568443</v>
          </cell>
        </row>
      </sheetData>
      <sheetData sheetId="58">
        <row r="57">
          <cell r="D57">
            <v>207594859</v>
          </cell>
          <cell r="M57">
            <v>163143112</v>
          </cell>
        </row>
        <row r="58">
          <cell r="D58">
            <v>62888682</v>
          </cell>
          <cell r="M58">
            <v>48635441</v>
          </cell>
        </row>
      </sheetData>
      <sheetData sheetId="59">
        <row r="57">
          <cell r="D57">
            <v>67461569</v>
          </cell>
          <cell r="M57">
            <v>60676517</v>
          </cell>
        </row>
        <row r="58">
          <cell r="D58">
            <v>4600700</v>
          </cell>
          <cell r="M58">
            <v>25071317</v>
          </cell>
        </row>
      </sheetData>
      <sheetData sheetId="60">
        <row r="57">
          <cell r="D57">
            <v>82214192</v>
          </cell>
          <cell r="M57">
            <v>83848083</v>
          </cell>
        </row>
        <row r="58">
          <cell r="D58">
            <v>70939567</v>
          </cell>
          <cell r="M58">
            <v>42979097</v>
          </cell>
        </row>
      </sheetData>
      <sheetData sheetId="61">
        <row r="57">
          <cell r="D57">
            <v>211163754</v>
          </cell>
          <cell r="M57">
            <v>169837542</v>
          </cell>
        </row>
        <row r="58">
          <cell r="D58">
            <v>317444462</v>
          </cell>
          <cell r="M58">
            <v>163031609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IM331"/>
      <sheetName val="LIM332"/>
      <sheetName val="LIM333"/>
      <sheetName val="LIM334"/>
      <sheetName val="LIM335"/>
      <sheetName val="DC33"/>
      <sheetName val="LIM341"/>
      <sheetName val="LIM342"/>
      <sheetName val="LIM343"/>
      <sheetName val="LIM344"/>
      <sheetName val="DC34"/>
      <sheetName val="LIM351"/>
      <sheetName val="LIM352"/>
      <sheetName val="LIM353"/>
      <sheetName val="LIM354"/>
      <sheetName val="LIM355"/>
      <sheetName val="DC35"/>
      <sheetName val="LIM361"/>
      <sheetName val="LIM362"/>
      <sheetName val="LIM364"/>
      <sheetName val="LIM365"/>
      <sheetName val="LIM366"/>
      <sheetName val="LIM367"/>
      <sheetName val="DC36"/>
      <sheetName val="LIM471"/>
      <sheetName val="LIM472"/>
      <sheetName val="LIM473"/>
      <sheetName val="LIM474"/>
      <sheetName val="LIM475"/>
      <sheetName val="DC47"/>
    </sheetNames>
    <sheetDataSet>
      <sheetData sheetId="0">
        <row r="57">
          <cell r="D57">
            <v>5023203809</v>
          </cell>
          <cell r="M57">
            <v>6945116564</v>
          </cell>
        </row>
        <row r="58">
          <cell r="D58">
            <v>3893745145</v>
          </cell>
          <cell r="M58">
            <v>4272163730</v>
          </cell>
        </row>
      </sheetData>
      <sheetData sheetId="1">
        <row r="57">
          <cell r="D57">
            <v>124717000</v>
          </cell>
          <cell r="M57">
            <v>106792807</v>
          </cell>
        </row>
        <row r="58">
          <cell r="D58">
            <v>0</v>
          </cell>
          <cell r="M58">
            <v>37395639</v>
          </cell>
        </row>
      </sheetData>
      <sheetData sheetId="2">
        <row r="57">
          <cell r="D57">
            <v>92400</v>
          </cell>
          <cell r="M57">
            <v>90797549</v>
          </cell>
        </row>
        <row r="58">
          <cell r="D58">
            <v>67809</v>
          </cell>
          <cell r="M58">
            <v>43135022</v>
          </cell>
        </row>
      </sheetData>
      <sheetData sheetId="3">
        <row r="57">
          <cell r="D57">
            <v>495396965</v>
          </cell>
          <cell r="M57">
            <v>436115883</v>
          </cell>
        </row>
        <row r="58">
          <cell r="D58">
            <v>154705000</v>
          </cell>
          <cell r="M58">
            <v>96782104</v>
          </cell>
        </row>
      </sheetData>
      <sheetData sheetId="4">
        <row r="57">
          <cell r="D57">
            <v>269778624</v>
          </cell>
          <cell r="M57">
            <v>240256359</v>
          </cell>
        </row>
        <row r="58">
          <cell r="D58">
            <v>41312000</v>
          </cell>
          <cell r="M58">
            <v>39839003</v>
          </cell>
        </row>
      </sheetData>
      <sheetData sheetId="5">
        <row r="57">
          <cell r="D57">
            <v>58968032</v>
          </cell>
          <cell r="M57">
            <v>61631003</v>
          </cell>
        </row>
        <row r="58">
          <cell r="D58">
            <v>24995982</v>
          </cell>
          <cell r="M58">
            <v>24675761</v>
          </cell>
        </row>
      </sheetData>
      <sheetData sheetId="6">
        <row r="57">
          <cell r="D57">
            <v>378418399</v>
          </cell>
          <cell r="M57">
            <v>350432476</v>
          </cell>
        </row>
        <row r="58">
          <cell r="D58">
            <v>337063502</v>
          </cell>
          <cell r="M58">
            <v>170206059</v>
          </cell>
        </row>
      </sheetData>
      <sheetData sheetId="7">
        <row r="57">
          <cell r="D57">
            <v>93054198</v>
          </cell>
          <cell r="M57">
            <v>110267663</v>
          </cell>
        </row>
        <row r="58">
          <cell r="D58">
            <v>12965000</v>
          </cell>
          <cell r="M58">
            <v>8251261</v>
          </cell>
        </row>
      </sheetData>
      <sheetData sheetId="8">
        <row r="57">
          <cell r="D57">
            <v>52854069</v>
          </cell>
          <cell r="M57">
            <v>53420711</v>
          </cell>
        </row>
        <row r="58">
          <cell r="D58">
            <v>12904742</v>
          </cell>
          <cell r="M58">
            <v>11694244</v>
          </cell>
        </row>
      </sheetData>
      <sheetData sheetId="9">
        <row r="57">
          <cell r="D57">
            <v>278207277</v>
          </cell>
          <cell r="M57">
            <v>204805679</v>
          </cell>
        </row>
        <row r="58">
          <cell r="D58">
            <v>138592348</v>
          </cell>
          <cell r="M58">
            <v>98162298</v>
          </cell>
        </row>
      </sheetData>
      <sheetData sheetId="10">
        <row r="57">
          <cell r="D57">
            <v>179588261</v>
          </cell>
          <cell r="M57">
            <v>310890830</v>
          </cell>
        </row>
        <row r="58">
          <cell r="D58">
            <v>110532520</v>
          </cell>
          <cell r="M58">
            <v>63918032</v>
          </cell>
        </row>
      </sheetData>
      <sheetData sheetId="11">
        <row r="57">
          <cell r="D57">
            <v>93054198</v>
          </cell>
          <cell r="M57">
            <v>1697690847</v>
          </cell>
        </row>
        <row r="58">
          <cell r="D58">
            <v>715703394</v>
          </cell>
          <cell r="M58">
            <v>1837110798</v>
          </cell>
        </row>
      </sheetData>
      <sheetData sheetId="12">
        <row r="57">
          <cell r="D57">
            <v>83130815</v>
          </cell>
          <cell r="M57">
            <v>73402202</v>
          </cell>
        </row>
        <row r="58">
          <cell r="D58">
            <v>37991139</v>
          </cell>
          <cell r="M58">
            <v>29844911</v>
          </cell>
        </row>
      </sheetData>
      <sheetData sheetId="13">
        <row r="57">
          <cell r="D57">
            <v>46538015</v>
          </cell>
          <cell r="M57">
            <v>35029106</v>
          </cell>
        </row>
        <row r="58">
          <cell r="D58">
            <v>39211877</v>
          </cell>
          <cell r="M58">
            <v>22217094</v>
          </cell>
        </row>
      </sheetData>
      <sheetData sheetId="14">
        <row r="57">
          <cell r="D57">
            <v>54120626</v>
          </cell>
          <cell r="M57">
            <v>53959936</v>
          </cell>
        </row>
        <row r="58">
          <cell r="D58">
            <v>19951000</v>
          </cell>
          <cell r="M58">
            <v>13747511</v>
          </cell>
        </row>
      </sheetData>
      <sheetData sheetId="15">
        <row r="57">
          <cell r="D57">
            <v>1091460040</v>
          </cell>
          <cell r="M57">
            <v>974824629</v>
          </cell>
        </row>
        <row r="58">
          <cell r="D58">
            <v>1297758000</v>
          </cell>
          <cell r="M58">
            <v>897217093</v>
          </cell>
        </row>
      </sheetData>
      <sheetData sheetId="16">
        <row r="57">
          <cell r="D57">
            <v>0</v>
          </cell>
          <cell r="M57">
            <v>57446070</v>
          </cell>
        </row>
        <row r="58">
          <cell r="D58">
            <v>0</v>
          </cell>
          <cell r="M58">
            <v>41667166</v>
          </cell>
        </row>
      </sheetData>
      <sheetData sheetId="17">
        <row r="57">
          <cell r="D57">
            <v>0</v>
          </cell>
          <cell r="M57">
            <v>250269029</v>
          </cell>
        </row>
        <row r="58">
          <cell r="D58">
            <v>411907679</v>
          </cell>
          <cell r="M58">
            <v>238573429</v>
          </cell>
        </row>
      </sheetData>
      <sheetData sheetId="18">
        <row r="57">
          <cell r="D57">
            <v>159681678</v>
          </cell>
          <cell r="M57">
            <v>109585605</v>
          </cell>
        </row>
        <row r="58">
          <cell r="D58">
            <v>33054000</v>
          </cell>
          <cell r="M58">
            <v>28522445</v>
          </cell>
        </row>
      </sheetData>
      <sheetData sheetId="19">
        <row r="57">
          <cell r="D57">
            <v>254729713</v>
          </cell>
          <cell r="M57">
            <v>215464510</v>
          </cell>
        </row>
        <row r="58">
          <cell r="D58">
            <v>51395838</v>
          </cell>
          <cell r="M58">
            <v>24595881</v>
          </cell>
        </row>
      </sheetData>
      <sheetData sheetId="20">
        <row r="57">
          <cell r="D57">
            <v>82476470</v>
          </cell>
          <cell r="M57">
            <v>71825986</v>
          </cell>
        </row>
        <row r="58">
          <cell r="D58">
            <v>66657756</v>
          </cell>
          <cell r="M58">
            <v>18881480</v>
          </cell>
        </row>
      </sheetData>
      <sheetData sheetId="21">
        <row r="57">
          <cell r="D57">
            <v>145708193</v>
          </cell>
          <cell r="M57">
            <v>127767866</v>
          </cell>
        </row>
        <row r="58">
          <cell r="D58">
            <v>34608014</v>
          </cell>
          <cell r="M58">
            <v>24872453</v>
          </cell>
        </row>
      </sheetData>
      <sheetData sheetId="22">
        <row r="57">
          <cell r="D57">
            <v>70310</v>
          </cell>
          <cell r="M57">
            <v>111337414</v>
          </cell>
        </row>
        <row r="58">
          <cell r="D58">
            <v>0</v>
          </cell>
          <cell r="M58">
            <v>9825127</v>
          </cell>
        </row>
      </sheetData>
      <sheetData sheetId="23">
        <row r="57">
          <cell r="D57">
            <v>395720424</v>
          </cell>
          <cell r="M57">
            <v>310197800</v>
          </cell>
        </row>
        <row r="58">
          <cell r="D58">
            <v>208664684</v>
          </cell>
          <cell r="M58">
            <v>-72655437</v>
          </cell>
        </row>
      </sheetData>
      <sheetData sheetId="24">
        <row r="57">
          <cell r="D57">
            <v>68709154</v>
          </cell>
          <cell r="M57">
            <v>86048019</v>
          </cell>
        </row>
        <row r="58">
          <cell r="D58">
            <v>26558116</v>
          </cell>
          <cell r="M58">
            <v>8074045</v>
          </cell>
        </row>
      </sheetData>
      <sheetData sheetId="25">
        <row r="57">
          <cell r="D57">
            <v>94811874</v>
          </cell>
          <cell r="M57">
            <v>91220794</v>
          </cell>
        </row>
        <row r="58">
          <cell r="D58">
            <v>19009847</v>
          </cell>
          <cell r="M58">
            <v>21291949</v>
          </cell>
        </row>
      </sheetData>
      <sheetData sheetId="26">
        <row r="57">
          <cell r="D57">
            <v>186078532</v>
          </cell>
          <cell r="M57">
            <v>120037147</v>
          </cell>
        </row>
        <row r="58">
          <cell r="D58">
            <v>82571000</v>
          </cell>
          <cell r="M58">
            <v>49497700</v>
          </cell>
        </row>
      </sheetData>
      <sheetData sheetId="27">
        <row r="57">
          <cell r="D57">
            <v>0</v>
          </cell>
          <cell r="M57">
            <v>64029703</v>
          </cell>
        </row>
        <row r="58">
          <cell r="D58">
            <v>0</v>
          </cell>
          <cell r="M58">
            <v>58294362</v>
          </cell>
        </row>
      </sheetData>
      <sheetData sheetId="28">
        <row r="57">
          <cell r="D57">
            <v>35303095</v>
          </cell>
          <cell r="M57">
            <v>29917412</v>
          </cell>
        </row>
        <row r="58">
          <cell r="D58">
            <v>15563898</v>
          </cell>
          <cell r="M58">
            <v>10763217</v>
          </cell>
        </row>
      </sheetData>
      <sheetData sheetId="29">
        <row r="57">
          <cell r="D57">
            <v>0</v>
          </cell>
          <cell r="M57">
            <v>130041365</v>
          </cell>
        </row>
        <row r="58">
          <cell r="D58">
            <v>0</v>
          </cell>
          <cell r="M58">
            <v>-17951618</v>
          </cell>
        </row>
      </sheetData>
      <sheetData sheetId="30">
        <row r="57">
          <cell r="D57">
            <v>300535447</v>
          </cell>
          <cell r="M57">
            <v>369610164</v>
          </cell>
        </row>
        <row r="58">
          <cell r="D58">
            <v>0</v>
          </cell>
          <cell r="M58">
            <v>433714701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P301"/>
      <sheetName val="MP302"/>
      <sheetName val="MP303"/>
      <sheetName val="MP304"/>
      <sheetName val="MP305"/>
      <sheetName val="MP306"/>
      <sheetName val="MP307"/>
      <sheetName val="DC30"/>
      <sheetName val="MP311"/>
      <sheetName val="MP312"/>
      <sheetName val="MP313"/>
      <sheetName val="MP314"/>
      <sheetName val="MP315"/>
      <sheetName val="MP316"/>
      <sheetName val="DC31"/>
      <sheetName val="MP321"/>
      <sheetName val="MP322"/>
      <sheetName val="MP323"/>
      <sheetName val="MP324"/>
      <sheetName val="MP325"/>
      <sheetName val="DC32"/>
    </sheetNames>
    <sheetDataSet>
      <sheetData sheetId="0">
        <row r="57">
          <cell r="D57">
            <v>7403208817</v>
          </cell>
          <cell r="M57">
            <v>7611058859</v>
          </cell>
        </row>
        <row r="58">
          <cell r="D58">
            <v>3197174875</v>
          </cell>
          <cell r="M58">
            <v>1870268035</v>
          </cell>
        </row>
      </sheetData>
      <sheetData sheetId="1">
        <row r="57">
          <cell r="D57">
            <v>173721113</v>
          </cell>
          <cell r="M57">
            <v>136151499</v>
          </cell>
        </row>
        <row r="58">
          <cell r="D58">
            <v>67003378</v>
          </cell>
          <cell r="M58">
            <v>0</v>
          </cell>
        </row>
      </sheetData>
      <sheetData sheetId="2">
        <row r="57">
          <cell r="D57">
            <v>271676650</v>
          </cell>
          <cell r="M57">
            <v>176215728</v>
          </cell>
        </row>
        <row r="58">
          <cell r="D58">
            <v>49298400</v>
          </cell>
          <cell r="M58">
            <v>15785086</v>
          </cell>
        </row>
      </sheetData>
      <sheetData sheetId="3">
        <row r="57">
          <cell r="D57">
            <v>160723401</v>
          </cell>
          <cell r="M57">
            <v>111503916</v>
          </cell>
        </row>
        <row r="58">
          <cell r="D58">
            <v>70948113</v>
          </cell>
          <cell r="M58">
            <v>43207858</v>
          </cell>
        </row>
      </sheetData>
      <sheetData sheetId="4">
        <row r="57">
          <cell r="D57">
            <v>144780561</v>
          </cell>
          <cell r="M57">
            <v>1317495512</v>
          </cell>
        </row>
        <row r="58">
          <cell r="D58">
            <v>30776000</v>
          </cell>
          <cell r="M58">
            <v>0</v>
          </cell>
        </row>
      </sheetData>
      <sheetData sheetId="5">
        <row r="57">
          <cell r="D57">
            <v>262569683</v>
          </cell>
          <cell r="M57">
            <v>190091245</v>
          </cell>
        </row>
        <row r="58">
          <cell r="D58">
            <v>0</v>
          </cell>
          <cell r="M58">
            <v>17625330</v>
          </cell>
        </row>
      </sheetData>
      <sheetData sheetId="6">
        <row r="57">
          <cell r="D57">
            <v>94735359</v>
          </cell>
          <cell r="M57">
            <v>46473230</v>
          </cell>
        </row>
        <row r="58">
          <cell r="D58">
            <v>38524720</v>
          </cell>
          <cell r="M58">
            <v>20767985</v>
          </cell>
        </row>
      </sheetData>
      <sheetData sheetId="7">
        <row r="57">
          <cell r="D57">
            <v>805772250</v>
          </cell>
          <cell r="M57">
            <v>786213627</v>
          </cell>
        </row>
        <row r="58">
          <cell r="D58">
            <v>108670335</v>
          </cell>
          <cell r="M58">
            <v>60229390</v>
          </cell>
        </row>
      </sheetData>
      <sheetData sheetId="8">
        <row r="57">
          <cell r="D57">
            <v>294232884</v>
          </cell>
          <cell r="M57">
            <v>235378234</v>
          </cell>
        </row>
        <row r="58">
          <cell r="D58">
            <v>90004315</v>
          </cell>
          <cell r="M58">
            <v>106307213</v>
          </cell>
        </row>
      </sheetData>
      <sheetData sheetId="9">
        <row r="57">
          <cell r="D57">
            <v>154659769</v>
          </cell>
          <cell r="M57">
            <v>174772531</v>
          </cell>
        </row>
        <row r="58">
          <cell r="D58">
            <v>45262978</v>
          </cell>
          <cell r="M58">
            <v>5147527</v>
          </cell>
        </row>
      </sheetData>
      <sheetData sheetId="10">
        <row r="57">
          <cell r="D57">
            <v>959634711</v>
          </cell>
          <cell r="M57">
            <v>875582479</v>
          </cell>
        </row>
        <row r="58">
          <cell r="D58">
            <v>328378019</v>
          </cell>
          <cell r="M58">
            <v>75566209</v>
          </cell>
        </row>
      </sheetData>
      <sheetData sheetId="11">
        <row r="57">
          <cell r="D57">
            <v>663046012</v>
          </cell>
          <cell r="M57">
            <v>633632329</v>
          </cell>
        </row>
        <row r="58">
          <cell r="D58">
            <v>355399382</v>
          </cell>
          <cell r="M58">
            <v>150519279</v>
          </cell>
        </row>
      </sheetData>
      <sheetData sheetId="12">
        <row r="57">
          <cell r="D57">
            <v>102390967</v>
          </cell>
          <cell r="M57">
            <v>77823879</v>
          </cell>
        </row>
        <row r="58">
          <cell r="D58">
            <v>21904000</v>
          </cell>
          <cell r="M58">
            <v>4518043</v>
          </cell>
        </row>
      </sheetData>
      <sheetData sheetId="13">
        <row r="57">
          <cell r="D57">
            <v>269661793</v>
          </cell>
          <cell r="M57">
            <v>5997938</v>
          </cell>
        </row>
        <row r="58">
          <cell r="D58">
            <v>0</v>
          </cell>
          <cell r="M58">
            <v>0</v>
          </cell>
        </row>
      </sheetData>
      <sheetData sheetId="14">
        <row r="57">
          <cell r="D57">
            <v>231716965</v>
          </cell>
          <cell r="M57">
            <v>140474117</v>
          </cell>
        </row>
        <row r="58">
          <cell r="D58">
            <v>117795000</v>
          </cell>
          <cell r="M58">
            <v>94539126</v>
          </cell>
        </row>
      </sheetData>
      <sheetData sheetId="15">
        <row r="57">
          <cell r="D57">
            <v>471002454</v>
          </cell>
          <cell r="M57">
            <v>223797780</v>
          </cell>
        </row>
        <row r="58">
          <cell r="D58">
            <v>13780500</v>
          </cell>
          <cell r="M58">
            <v>3803495</v>
          </cell>
        </row>
      </sheetData>
      <sheetData sheetId="16">
        <row r="57">
          <cell r="D57">
            <v>0</v>
          </cell>
          <cell r="M57">
            <v>69450278</v>
          </cell>
        </row>
        <row r="58">
          <cell r="D58">
            <v>0</v>
          </cell>
          <cell r="M58">
            <v>26730136</v>
          </cell>
        </row>
      </sheetData>
      <sheetData sheetId="17">
        <row r="57">
          <cell r="D57">
            <v>1718227212</v>
          </cell>
          <cell r="M57">
            <v>1727968571</v>
          </cell>
        </row>
        <row r="58">
          <cell r="D58">
            <v>1339189629</v>
          </cell>
          <cell r="M58">
            <v>925426201</v>
          </cell>
        </row>
      </sheetData>
      <sheetData sheetId="18">
        <row r="57">
          <cell r="D57">
            <v>170174344</v>
          </cell>
          <cell r="M57">
            <v>121166746</v>
          </cell>
        </row>
        <row r="58">
          <cell r="D58">
            <v>41814100</v>
          </cell>
          <cell r="M58">
            <v>31431017</v>
          </cell>
        </row>
      </sheetData>
      <sheetData sheetId="19">
        <row r="57">
          <cell r="D57">
            <v>294802676</v>
          </cell>
          <cell r="M57">
            <v>246104648</v>
          </cell>
        </row>
        <row r="58">
          <cell r="D58">
            <v>161646656</v>
          </cell>
          <cell r="M58">
            <v>70076373</v>
          </cell>
        </row>
      </sheetData>
      <sheetData sheetId="20">
        <row r="57">
          <cell r="D57">
            <v>0</v>
          </cell>
          <cell r="M57">
            <v>198867830</v>
          </cell>
        </row>
        <row r="58">
          <cell r="D58">
            <v>0</v>
          </cell>
          <cell r="M58">
            <v>-31112133</v>
          </cell>
        </row>
      </sheetData>
      <sheetData sheetId="21">
        <row r="57">
          <cell r="D57">
            <v>159680013</v>
          </cell>
          <cell r="M57">
            <v>115896742</v>
          </cell>
        </row>
        <row r="58">
          <cell r="D58">
            <v>316779350</v>
          </cell>
          <cell r="M58">
            <v>249699900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1"/>
      <sheetName val="NC082"/>
      <sheetName val="NC083"/>
      <sheetName val="NC084"/>
      <sheetName val="NC085"/>
      <sheetName val="NC086"/>
      <sheetName val="DC8"/>
      <sheetName val="NC091"/>
      <sheetName val="NC092"/>
      <sheetName val="NC093"/>
      <sheetName val="NC094"/>
      <sheetName val="DC9"/>
    </sheetNames>
    <sheetDataSet>
      <sheetData sheetId="0">
        <row r="57">
          <cell r="D57">
            <v>2808432684</v>
          </cell>
          <cell r="M57">
            <v>2477500301</v>
          </cell>
        </row>
        <row r="58">
          <cell r="D58">
            <v>671703972</v>
          </cell>
          <cell r="M58">
            <v>488975687</v>
          </cell>
        </row>
      </sheetData>
      <sheetData sheetId="1">
        <row r="57">
          <cell r="D57">
            <v>0</v>
          </cell>
          <cell r="M57">
            <v>0</v>
          </cell>
        </row>
        <row r="58">
          <cell r="D58">
            <v>0</v>
          </cell>
          <cell r="M58">
            <v>0</v>
          </cell>
        </row>
      </sheetData>
      <sheetData sheetId="2">
        <row r="57">
          <cell r="D57">
            <v>140573559</v>
          </cell>
          <cell r="M57">
            <v>107783586</v>
          </cell>
        </row>
        <row r="58">
          <cell r="D58">
            <v>50687000</v>
          </cell>
          <cell r="M58">
            <v>18635442</v>
          </cell>
        </row>
      </sheetData>
      <sheetData sheetId="3">
        <row r="57">
          <cell r="D57">
            <v>124484200</v>
          </cell>
          <cell r="M57">
            <v>74029333</v>
          </cell>
        </row>
        <row r="58">
          <cell r="D58">
            <v>45097509</v>
          </cell>
          <cell r="M58">
            <v>26176113</v>
          </cell>
        </row>
      </sheetData>
      <sheetData sheetId="4">
        <row r="57">
          <cell r="D57">
            <v>0</v>
          </cell>
          <cell r="M57">
            <v>161533097</v>
          </cell>
        </row>
        <row r="58">
          <cell r="D58">
            <v>0</v>
          </cell>
          <cell r="M58">
            <v>6477535</v>
          </cell>
        </row>
      </sheetData>
      <sheetData sheetId="5">
        <row r="57">
          <cell r="D57">
            <v>41263224</v>
          </cell>
          <cell r="M57">
            <v>16470653</v>
          </cell>
        </row>
        <row r="58">
          <cell r="D58">
            <v>10147000</v>
          </cell>
          <cell r="M58">
            <v>2795216</v>
          </cell>
        </row>
      </sheetData>
      <sheetData sheetId="6">
        <row r="57">
          <cell r="D57">
            <v>208299427</v>
          </cell>
          <cell r="M57">
            <v>91388480</v>
          </cell>
        </row>
        <row r="58">
          <cell r="D58">
            <v>31313797</v>
          </cell>
          <cell r="M58">
            <v>29009269</v>
          </cell>
        </row>
      </sheetData>
      <sheetData sheetId="7">
        <row r="57">
          <cell r="D57">
            <v>34041307</v>
          </cell>
          <cell r="M57">
            <v>23358396</v>
          </cell>
        </row>
        <row r="58">
          <cell r="D58">
            <v>6370000</v>
          </cell>
          <cell r="M58">
            <v>1659011</v>
          </cell>
        </row>
      </sheetData>
      <sheetData sheetId="8">
        <row r="57">
          <cell r="D57">
            <v>47149182</v>
          </cell>
          <cell r="M57">
            <v>36792207</v>
          </cell>
        </row>
        <row r="58">
          <cell r="D58">
            <v>0</v>
          </cell>
          <cell r="M58">
            <v>-6915484</v>
          </cell>
        </row>
      </sheetData>
      <sheetData sheetId="9">
        <row r="57">
          <cell r="D57">
            <v>0</v>
          </cell>
          <cell r="M57">
            <v>21224964</v>
          </cell>
        </row>
        <row r="58">
          <cell r="D58">
            <v>6083000</v>
          </cell>
          <cell r="M58">
            <v>2933101</v>
          </cell>
        </row>
      </sheetData>
      <sheetData sheetId="10">
        <row r="57">
          <cell r="D57">
            <v>22332150</v>
          </cell>
          <cell r="M57">
            <v>21670030</v>
          </cell>
        </row>
        <row r="58">
          <cell r="D58">
            <v>11460600</v>
          </cell>
          <cell r="M58">
            <v>1796837</v>
          </cell>
        </row>
      </sheetData>
      <sheetData sheetId="11">
        <row r="57">
          <cell r="D57">
            <v>0</v>
          </cell>
          <cell r="M57">
            <v>62802900</v>
          </cell>
        </row>
        <row r="58">
          <cell r="D58">
            <v>0</v>
          </cell>
          <cell r="M58">
            <v>948127</v>
          </cell>
        </row>
      </sheetData>
      <sheetData sheetId="12">
        <row r="57">
          <cell r="D57">
            <v>45403695</v>
          </cell>
          <cell r="M57">
            <v>28003852</v>
          </cell>
        </row>
        <row r="58">
          <cell r="D58">
            <v>16284363</v>
          </cell>
          <cell r="M58">
            <v>13860663</v>
          </cell>
        </row>
      </sheetData>
      <sheetData sheetId="13">
        <row r="57">
          <cell r="D57">
            <v>57534839</v>
          </cell>
          <cell r="M57">
            <v>48713001</v>
          </cell>
        </row>
        <row r="58">
          <cell r="D58">
            <v>27998000</v>
          </cell>
          <cell r="M58">
            <v>9191497</v>
          </cell>
        </row>
      </sheetData>
      <sheetData sheetId="14">
        <row r="57">
          <cell r="D57">
            <v>143747416</v>
          </cell>
          <cell r="M57">
            <v>103779053</v>
          </cell>
        </row>
        <row r="58">
          <cell r="D58">
            <v>28100358</v>
          </cell>
          <cell r="M58">
            <v>17455682</v>
          </cell>
        </row>
      </sheetData>
      <sheetData sheetId="15">
        <row r="57">
          <cell r="D57">
            <v>54959016</v>
          </cell>
          <cell r="M57">
            <v>34700013</v>
          </cell>
        </row>
        <row r="58">
          <cell r="D58">
            <v>6622000</v>
          </cell>
          <cell r="M58">
            <v>5257876</v>
          </cell>
        </row>
      </sheetData>
      <sheetData sheetId="16">
        <row r="57">
          <cell r="D57">
            <v>24758000</v>
          </cell>
          <cell r="M57">
            <v>20653820</v>
          </cell>
        </row>
        <row r="58">
          <cell r="D58">
            <v>13652000</v>
          </cell>
          <cell r="M58">
            <v>16575175</v>
          </cell>
        </row>
      </sheetData>
      <sheetData sheetId="17">
        <row r="57">
          <cell r="D57">
            <v>27294227</v>
          </cell>
          <cell r="M57">
            <v>24995836</v>
          </cell>
        </row>
        <row r="58">
          <cell r="D58">
            <v>12201156</v>
          </cell>
          <cell r="M58">
            <v>15046761</v>
          </cell>
        </row>
      </sheetData>
      <sheetData sheetId="18">
        <row r="57">
          <cell r="D57">
            <v>40197742</v>
          </cell>
          <cell r="M57">
            <v>46919040</v>
          </cell>
        </row>
        <row r="58">
          <cell r="D58">
            <v>6387000</v>
          </cell>
          <cell r="M58">
            <v>13329351</v>
          </cell>
        </row>
      </sheetData>
      <sheetData sheetId="19">
        <row r="57">
          <cell r="D57">
            <v>54765765</v>
          </cell>
          <cell r="M57">
            <v>48989420</v>
          </cell>
        </row>
        <row r="58">
          <cell r="D58">
            <v>21715000</v>
          </cell>
          <cell r="M58">
            <v>42014488</v>
          </cell>
        </row>
      </sheetData>
      <sheetData sheetId="20">
        <row r="57">
          <cell r="D57">
            <v>0</v>
          </cell>
          <cell r="M57">
            <v>91427456</v>
          </cell>
        </row>
        <row r="58">
          <cell r="D58">
            <v>0</v>
          </cell>
          <cell r="M58">
            <v>1047990</v>
          </cell>
        </row>
      </sheetData>
      <sheetData sheetId="21">
        <row r="57">
          <cell r="D57">
            <v>11960547</v>
          </cell>
          <cell r="M57">
            <v>11613611</v>
          </cell>
        </row>
        <row r="58">
          <cell r="D58">
            <v>8318000</v>
          </cell>
          <cell r="M58">
            <v>4224675</v>
          </cell>
        </row>
      </sheetData>
      <sheetData sheetId="22">
        <row r="57">
          <cell r="D57">
            <v>116260559</v>
          </cell>
          <cell r="M57">
            <v>132369033</v>
          </cell>
        </row>
        <row r="58">
          <cell r="D58">
            <v>63149000</v>
          </cell>
          <cell r="M58">
            <v>42887763</v>
          </cell>
        </row>
      </sheetData>
      <sheetData sheetId="23">
        <row r="57">
          <cell r="D57">
            <v>299809298</v>
          </cell>
          <cell r="M57">
            <v>263723483</v>
          </cell>
        </row>
        <row r="58">
          <cell r="D58">
            <v>0</v>
          </cell>
          <cell r="M58">
            <v>27270257</v>
          </cell>
        </row>
      </sheetData>
      <sheetData sheetId="24">
        <row r="57">
          <cell r="D57">
            <v>18267915</v>
          </cell>
          <cell r="M57">
            <v>13886685</v>
          </cell>
        </row>
        <row r="58">
          <cell r="D58">
            <v>18948183</v>
          </cell>
          <cell r="M58">
            <v>6418679</v>
          </cell>
        </row>
      </sheetData>
      <sheetData sheetId="25">
        <row r="57">
          <cell r="D57">
            <v>120397100</v>
          </cell>
          <cell r="M57">
            <v>21104308</v>
          </cell>
        </row>
        <row r="58">
          <cell r="D58">
            <v>51614422</v>
          </cell>
          <cell r="M58">
            <v>37832819</v>
          </cell>
        </row>
      </sheetData>
      <sheetData sheetId="26">
        <row r="57">
          <cell r="D57">
            <v>38279834</v>
          </cell>
          <cell r="M57">
            <v>23930651</v>
          </cell>
        </row>
        <row r="58">
          <cell r="D58">
            <v>32393295</v>
          </cell>
          <cell r="M58">
            <v>11257886</v>
          </cell>
        </row>
      </sheetData>
      <sheetData sheetId="27">
        <row r="57">
          <cell r="D57">
            <v>73101298</v>
          </cell>
          <cell r="M57">
            <v>50890305</v>
          </cell>
        </row>
        <row r="58">
          <cell r="D58">
            <v>15803131</v>
          </cell>
          <cell r="M58">
            <v>14760020</v>
          </cell>
        </row>
      </sheetData>
      <sheetData sheetId="28">
        <row r="57">
          <cell r="D57">
            <v>901777774</v>
          </cell>
          <cell r="M57">
            <v>766326569</v>
          </cell>
        </row>
        <row r="58">
          <cell r="D58">
            <v>161693163</v>
          </cell>
          <cell r="M58">
            <v>117634586</v>
          </cell>
        </row>
      </sheetData>
      <sheetData sheetId="29">
        <row r="57">
          <cell r="D57">
            <v>0</v>
          </cell>
          <cell r="M57">
            <v>0</v>
          </cell>
        </row>
        <row r="58">
          <cell r="D58">
            <v>0</v>
          </cell>
          <cell r="M58">
            <v>0</v>
          </cell>
        </row>
      </sheetData>
      <sheetData sheetId="30">
        <row r="57">
          <cell r="D57">
            <v>47046700</v>
          </cell>
          <cell r="M57">
            <v>42278031</v>
          </cell>
        </row>
        <row r="58">
          <cell r="D58">
            <v>16563445</v>
          </cell>
          <cell r="M58">
            <v>0</v>
          </cell>
        </row>
      </sheetData>
      <sheetData sheetId="31">
        <row r="57">
          <cell r="D57">
            <v>0</v>
          </cell>
          <cell r="M57">
            <v>0</v>
          </cell>
        </row>
        <row r="58">
          <cell r="D58">
            <v>0</v>
          </cell>
          <cell r="M58">
            <v>0</v>
          </cell>
        </row>
      </sheetData>
      <sheetData sheetId="32">
        <row r="57">
          <cell r="D57">
            <v>114727910</v>
          </cell>
          <cell r="M57">
            <v>86142488</v>
          </cell>
        </row>
        <row r="58">
          <cell r="D58">
            <v>9102550</v>
          </cell>
          <cell r="M58">
            <v>9394352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W371"/>
      <sheetName val="NW372"/>
      <sheetName val="NW373"/>
      <sheetName val="NW374"/>
      <sheetName val="NW375"/>
      <sheetName val="DC37"/>
      <sheetName val="NW381"/>
      <sheetName val="NW382"/>
      <sheetName val="NW383"/>
      <sheetName val="NW384"/>
      <sheetName val="NW385"/>
      <sheetName val="DC38"/>
      <sheetName val="NW391"/>
      <sheetName val="NW392"/>
      <sheetName val="NW393"/>
      <sheetName val="NW394"/>
      <sheetName val="NW395"/>
      <sheetName val="NW396"/>
      <sheetName val="DC39"/>
      <sheetName val="NW401"/>
      <sheetName val="NW402"/>
      <sheetName val="NW403"/>
      <sheetName val="NW404"/>
      <sheetName val="DC40"/>
    </sheetNames>
    <sheetDataSet>
      <sheetData sheetId="0">
        <row r="57">
          <cell r="D57">
            <v>6929960673</v>
          </cell>
          <cell r="M57">
            <v>6444490024</v>
          </cell>
        </row>
        <row r="58">
          <cell r="D58">
            <v>2751491401</v>
          </cell>
          <cell r="M58">
            <v>1037122346</v>
          </cell>
        </row>
      </sheetData>
      <sheetData sheetId="1">
        <row r="57">
          <cell r="D57">
            <v>108708012</v>
          </cell>
          <cell r="M57">
            <v>83025048</v>
          </cell>
        </row>
        <row r="58">
          <cell r="D58">
            <v>242011031</v>
          </cell>
          <cell r="M58">
            <v>50915251</v>
          </cell>
        </row>
      </sheetData>
      <sheetData sheetId="2">
        <row r="57">
          <cell r="D57">
            <v>767381836</v>
          </cell>
          <cell r="M57">
            <v>667395808</v>
          </cell>
        </row>
        <row r="58">
          <cell r="D58">
            <v>263498794</v>
          </cell>
          <cell r="M58">
            <v>77758947</v>
          </cell>
        </row>
      </sheetData>
      <sheetData sheetId="3">
        <row r="57">
          <cell r="D57">
            <v>1609494893</v>
          </cell>
          <cell r="M57">
            <v>2062650000</v>
          </cell>
        </row>
        <row r="58">
          <cell r="D58">
            <v>348792243</v>
          </cell>
          <cell r="M58">
            <v>221524615</v>
          </cell>
        </row>
      </sheetData>
      <sheetData sheetId="4">
        <row r="57">
          <cell r="D57">
            <v>60086443</v>
          </cell>
          <cell r="M57">
            <v>64831346</v>
          </cell>
        </row>
        <row r="58">
          <cell r="D58">
            <v>16959000</v>
          </cell>
          <cell r="M58">
            <v>37420</v>
          </cell>
        </row>
      </sheetData>
      <sheetData sheetId="5">
        <row r="57">
          <cell r="D57">
            <v>271803638</v>
          </cell>
          <cell r="M57">
            <v>258846862</v>
          </cell>
        </row>
        <row r="58">
          <cell r="D58">
            <v>124276878</v>
          </cell>
          <cell r="M58">
            <v>87379193</v>
          </cell>
        </row>
      </sheetData>
      <sheetData sheetId="6">
        <row r="57">
          <cell r="D57">
            <v>323792057</v>
          </cell>
          <cell r="M57">
            <v>197160311</v>
          </cell>
        </row>
        <row r="58">
          <cell r="D58">
            <v>253876639</v>
          </cell>
          <cell r="M58">
            <v>3717195</v>
          </cell>
        </row>
      </sheetData>
      <sheetData sheetId="7">
        <row r="57">
          <cell r="D57">
            <v>44187000</v>
          </cell>
          <cell r="M57">
            <v>43432629</v>
          </cell>
        </row>
        <row r="58">
          <cell r="D58">
            <v>38869695</v>
          </cell>
          <cell r="M58">
            <v>17435452</v>
          </cell>
        </row>
      </sheetData>
      <sheetData sheetId="8">
        <row r="57">
          <cell r="D57">
            <v>83397420</v>
          </cell>
          <cell r="M57">
            <v>78755269</v>
          </cell>
        </row>
        <row r="58">
          <cell r="D58">
            <v>70371401</v>
          </cell>
          <cell r="M58">
            <v>9886907</v>
          </cell>
        </row>
      </sheetData>
      <sheetData sheetId="9">
        <row r="57">
          <cell r="D57">
            <v>403091210</v>
          </cell>
          <cell r="M57">
            <v>280878600</v>
          </cell>
        </row>
        <row r="58">
          <cell r="D58">
            <v>97102350</v>
          </cell>
          <cell r="M58">
            <v>9043237</v>
          </cell>
        </row>
      </sheetData>
      <sheetData sheetId="10">
        <row r="57">
          <cell r="D57">
            <v>168199000</v>
          </cell>
          <cell r="M57">
            <v>156078738</v>
          </cell>
        </row>
        <row r="58">
          <cell r="D58">
            <v>33547000</v>
          </cell>
          <cell r="M58">
            <v>18399378</v>
          </cell>
        </row>
      </sheetData>
      <sheetData sheetId="11">
        <row r="57">
          <cell r="D57">
            <v>125988157</v>
          </cell>
          <cell r="M57">
            <v>87269963</v>
          </cell>
        </row>
        <row r="58">
          <cell r="D58">
            <v>55074115</v>
          </cell>
          <cell r="M58">
            <v>20069708</v>
          </cell>
        </row>
      </sheetData>
      <sheetData sheetId="12">
        <row r="57">
          <cell r="D57">
            <v>279033038</v>
          </cell>
          <cell r="M57">
            <v>206976984</v>
          </cell>
        </row>
        <row r="58">
          <cell r="D58">
            <v>133435000</v>
          </cell>
          <cell r="M58">
            <v>102322203</v>
          </cell>
        </row>
      </sheetData>
      <sheetData sheetId="13">
        <row r="57">
          <cell r="D57">
            <v>35141011</v>
          </cell>
          <cell r="M57">
            <v>23209029</v>
          </cell>
        </row>
        <row r="58">
          <cell r="D58">
            <v>97064246</v>
          </cell>
          <cell r="M58">
            <v>47388109</v>
          </cell>
        </row>
      </sheetData>
      <sheetData sheetId="14">
        <row r="57">
          <cell r="D57">
            <v>162296000</v>
          </cell>
          <cell r="M57">
            <v>74602660</v>
          </cell>
        </row>
        <row r="58">
          <cell r="D58">
            <v>191130000</v>
          </cell>
          <cell r="M58">
            <v>3411264</v>
          </cell>
        </row>
      </sheetData>
      <sheetData sheetId="15">
        <row r="57">
          <cell r="D57">
            <v>82891168</v>
          </cell>
          <cell r="M57">
            <v>48418420</v>
          </cell>
        </row>
        <row r="58">
          <cell r="D58">
            <v>38294915</v>
          </cell>
          <cell r="M58">
            <v>3247480</v>
          </cell>
        </row>
      </sheetData>
      <sheetData sheetId="16">
        <row r="57">
          <cell r="D57">
            <v>74681103</v>
          </cell>
          <cell r="M57">
            <v>66677276</v>
          </cell>
        </row>
        <row r="58">
          <cell r="D58">
            <v>28604000</v>
          </cell>
          <cell r="M58">
            <v>32742974</v>
          </cell>
        </row>
      </sheetData>
      <sheetData sheetId="17">
        <row r="57">
          <cell r="D57">
            <v>10492559</v>
          </cell>
          <cell r="M57">
            <v>8498884</v>
          </cell>
        </row>
        <row r="58">
          <cell r="D58">
            <v>9120100</v>
          </cell>
          <cell r="M58">
            <v>1090919</v>
          </cell>
        </row>
      </sheetData>
      <sheetData sheetId="18">
        <row r="57">
          <cell r="D57">
            <v>142120775</v>
          </cell>
          <cell r="M57">
            <v>91174145</v>
          </cell>
        </row>
        <row r="58">
          <cell r="D58">
            <v>13093000</v>
          </cell>
          <cell r="M58">
            <v>-258336</v>
          </cell>
        </row>
      </sheetData>
      <sheetData sheetId="19">
        <row r="57">
          <cell r="D57">
            <v>82891168</v>
          </cell>
          <cell r="M57">
            <v>131018633</v>
          </cell>
        </row>
        <row r="58">
          <cell r="D58">
            <v>104168793</v>
          </cell>
          <cell r="M58">
            <v>3542189</v>
          </cell>
        </row>
      </sheetData>
      <sheetData sheetId="20">
        <row r="57">
          <cell r="D57">
            <v>80122947</v>
          </cell>
          <cell r="M57">
            <v>54085344</v>
          </cell>
        </row>
        <row r="58">
          <cell r="D58">
            <v>0</v>
          </cell>
          <cell r="M58">
            <v>896340</v>
          </cell>
        </row>
      </sheetData>
      <sheetData sheetId="21">
        <row r="57">
          <cell r="D57">
            <v>569293084</v>
          </cell>
          <cell r="M57">
            <v>554512620</v>
          </cell>
        </row>
        <row r="58">
          <cell r="D58">
            <v>140708683</v>
          </cell>
          <cell r="M58">
            <v>106891845</v>
          </cell>
        </row>
      </sheetData>
      <sheetData sheetId="22">
        <row r="57">
          <cell r="D57">
            <v>1197940852</v>
          </cell>
          <cell r="M57">
            <v>1003863688</v>
          </cell>
        </row>
        <row r="58">
          <cell r="D58">
            <v>357705800</v>
          </cell>
          <cell r="M58">
            <v>200736060</v>
          </cell>
        </row>
      </sheetData>
      <sheetData sheetId="23">
        <row r="57">
          <cell r="D57">
            <v>109907391</v>
          </cell>
          <cell r="M57">
            <v>108260421</v>
          </cell>
        </row>
        <row r="58">
          <cell r="D58">
            <v>39963500</v>
          </cell>
          <cell r="M58">
            <v>-577826</v>
          </cell>
        </row>
      </sheetData>
      <sheetData sheetId="24">
        <row r="57">
          <cell r="D57">
            <v>137019911</v>
          </cell>
          <cell r="M57">
            <v>92867346</v>
          </cell>
        </row>
        <row r="58">
          <cell r="D58">
            <v>53824218</v>
          </cell>
          <cell r="M58">
            <v>19521822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MA"/>
      <sheetName val="EC101"/>
      <sheetName val="EC102"/>
      <sheetName val="EC103"/>
      <sheetName val="EC104"/>
      <sheetName val="EC105"/>
      <sheetName val="EC106"/>
      <sheetName val="EC107"/>
      <sheetName val="EC108"/>
      <sheetName val="EC109"/>
      <sheetName val="DC10"/>
      <sheetName val="EC121"/>
      <sheetName val="EC122"/>
      <sheetName val="EC123"/>
      <sheetName val="EC124"/>
      <sheetName val="EC125"/>
      <sheetName val="EC126"/>
      <sheetName val="EC127"/>
      <sheetName val="EC128"/>
      <sheetName val="DC12"/>
      <sheetName val="EC131"/>
      <sheetName val="EC132"/>
      <sheetName val="EC133"/>
      <sheetName val="EC134"/>
      <sheetName val="EC135"/>
      <sheetName val="EC136"/>
      <sheetName val="EC137"/>
      <sheetName val="EC138"/>
      <sheetName val="DC13"/>
      <sheetName val="EC141"/>
      <sheetName val="EC142"/>
      <sheetName val="EC143"/>
      <sheetName val="EC144"/>
      <sheetName val="DC14"/>
      <sheetName val="EC151"/>
      <sheetName val="EC152"/>
      <sheetName val="EC153"/>
      <sheetName val="EC154"/>
      <sheetName val="EC155"/>
      <sheetName val="EC156"/>
      <sheetName val="EC157"/>
      <sheetName val="DC15"/>
      <sheetName val="EC441"/>
      <sheetName val="EC442"/>
      <sheetName val="DC44"/>
    </sheetNames>
    <sheetDataSet>
      <sheetData sheetId="0">
        <row r="57">
          <cell r="D57">
            <v>13033461180</v>
          </cell>
        </row>
        <row r="58">
          <cell r="D58">
            <v>5391376615</v>
          </cell>
          <cell r="M58">
            <v>4695649589</v>
          </cell>
        </row>
      </sheetData>
      <sheetData sheetId="1">
        <row r="57">
          <cell r="D57">
            <v>5243400830</v>
          </cell>
          <cell r="M57">
            <v>5192597496</v>
          </cell>
        </row>
        <row r="58">
          <cell r="D58">
            <v>2911819350</v>
          </cell>
          <cell r="M58">
            <v>2296210939</v>
          </cell>
        </row>
      </sheetData>
      <sheetData sheetId="2">
        <row r="57">
          <cell r="D57">
            <v>107001864</v>
          </cell>
          <cell r="M57">
            <v>81276105</v>
          </cell>
        </row>
        <row r="58">
          <cell r="D58">
            <v>10000</v>
          </cell>
          <cell r="M58">
            <v>3939489</v>
          </cell>
        </row>
      </sheetData>
      <sheetData sheetId="3">
        <row r="57">
          <cell r="D57">
            <v>107666525</v>
          </cell>
          <cell r="M57">
            <v>89657636</v>
          </cell>
        </row>
        <row r="58">
          <cell r="D58">
            <v>14435274</v>
          </cell>
          <cell r="M58">
            <v>12432757</v>
          </cell>
        </row>
      </sheetData>
      <sheetData sheetId="4">
        <row r="57">
          <cell r="D57">
            <v>24610240</v>
          </cell>
          <cell r="M57">
            <v>18732304</v>
          </cell>
        </row>
        <row r="58">
          <cell r="D58">
            <v>0</v>
          </cell>
          <cell r="M58">
            <v>12982328</v>
          </cell>
        </row>
      </sheetData>
      <sheetData sheetId="5">
        <row r="57">
          <cell r="D57">
            <v>212630340</v>
          </cell>
          <cell r="M57">
            <v>187364286</v>
          </cell>
        </row>
        <row r="58">
          <cell r="D58">
            <v>52739140</v>
          </cell>
          <cell r="M58">
            <v>109598820</v>
          </cell>
        </row>
      </sheetData>
      <sheetData sheetId="6">
        <row r="57">
          <cell r="D57">
            <v>0</v>
          </cell>
          <cell r="M57">
            <v>165805455</v>
          </cell>
        </row>
        <row r="58">
          <cell r="D58">
            <v>0</v>
          </cell>
          <cell r="M58">
            <v>10446418</v>
          </cell>
        </row>
      </sheetData>
      <sheetData sheetId="7">
        <row r="57">
          <cell r="D57">
            <v>66058389</v>
          </cell>
          <cell r="M57">
            <v>43549966</v>
          </cell>
        </row>
        <row r="58">
          <cell r="D58">
            <v>0</v>
          </cell>
          <cell r="M58">
            <v>14641429</v>
          </cell>
        </row>
      </sheetData>
      <sheetData sheetId="8">
        <row r="57">
          <cell r="D57">
            <v>29130420</v>
          </cell>
          <cell r="M57">
            <v>26389178</v>
          </cell>
        </row>
        <row r="58">
          <cell r="D58">
            <v>0</v>
          </cell>
          <cell r="M58">
            <v>7240210</v>
          </cell>
        </row>
      </sheetData>
      <sheetData sheetId="9">
        <row r="57">
          <cell r="D57">
            <v>361782004</v>
          </cell>
          <cell r="M57">
            <v>338744114</v>
          </cell>
        </row>
        <row r="58">
          <cell r="D58">
            <v>121079537</v>
          </cell>
          <cell r="M58">
            <v>86443041</v>
          </cell>
        </row>
      </sheetData>
      <sheetData sheetId="10">
        <row r="57">
          <cell r="D57">
            <v>0</v>
          </cell>
          <cell r="M57">
            <v>153751800</v>
          </cell>
        </row>
        <row r="58">
          <cell r="D58">
            <v>0</v>
          </cell>
          <cell r="M58">
            <v>12571603</v>
          </cell>
        </row>
      </sheetData>
      <sheetData sheetId="11">
        <row r="57">
          <cell r="D57">
            <v>400426826</v>
          </cell>
          <cell r="M57">
            <v>283705458</v>
          </cell>
        </row>
        <row r="58">
          <cell r="D58">
            <v>7044400</v>
          </cell>
          <cell r="M58">
            <v>3731425</v>
          </cell>
        </row>
      </sheetData>
      <sheetData sheetId="12">
        <row r="57">
          <cell r="D57">
            <v>0</v>
          </cell>
          <cell r="M57">
            <v>30101030</v>
          </cell>
        </row>
        <row r="58">
          <cell r="D58">
            <v>0</v>
          </cell>
          <cell r="M58">
            <v>35263912</v>
          </cell>
        </row>
      </sheetData>
      <sheetData sheetId="13">
        <row r="57">
          <cell r="D57">
            <v>133371290</v>
          </cell>
          <cell r="M57">
            <v>161056471</v>
          </cell>
        </row>
        <row r="58">
          <cell r="D58">
            <v>57772415</v>
          </cell>
          <cell r="M58">
            <v>41631300</v>
          </cell>
        </row>
      </sheetData>
      <sheetData sheetId="14">
        <row r="57">
          <cell r="D57">
            <v>45601603</v>
          </cell>
          <cell r="M57">
            <v>26262592</v>
          </cell>
        </row>
        <row r="58">
          <cell r="D58">
            <v>10478481</v>
          </cell>
          <cell r="M58">
            <v>8115186</v>
          </cell>
        </row>
      </sheetData>
      <sheetData sheetId="15">
        <row r="57">
          <cell r="D57">
            <v>0</v>
          </cell>
          <cell r="M57">
            <v>78778024</v>
          </cell>
        </row>
        <row r="58">
          <cell r="D58">
            <v>0</v>
          </cell>
          <cell r="M58">
            <v>17454201</v>
          </cell>
        </row>
      </sheetData>
      <sheetData sheetId="16">
        <row r="57">
          <cell r="D57">
            <v>2804726299</v>
          </cell>
          <cell r="M57">
            <v>2483041953</v>
          </cell>
        </row>
        <row r="58">
          <cell r="D58">
            <v>729855219</v>
          </cell>
          <cell r="M58">
            <v>402971649</v>
          </cell>
        </row>
      </sheetData>
      <sheetData sheetId="17">
        <row r="57">
          <cell r="D57">
            <v>0</v>
          </cell>
          <cell r="M57">
            <v>24587125</v>
          </cell>
        </row>
        <row r="58">
          <cell r="D58">
            <v>0</v>
          </cell>
          <cell r="M58">
            <v>12992843</v>
          </cell>
        </row>
      </sheetData>
      <sheetData sheetId="18">
        <row r="57">
          <cell r="D57">
            <v>0</v>
          </cell>
          <cell r="M57">
            <v>72914658</v>
          </cell>
        </row>
        <row r="58">
          <cell r="D58">
            <v>0</v>
          </cell>
          <cell r="M58">
            <v>18329906</v>
          </cell>
        </row>
      </sheetData>
      <sheetData sheetId="19">
        <row r="57">
          <cell r="D57">
            <v>0</v>
          </cell>
          <cell r="M57">
            <v>29521333</v>
          </cell>
        </row>
        <row r="58">
          <cell r="D58">
            <v>0</v>
          </cell>
          <cell r="M58">
            <v>3750590</v>
          </cell>
        </row>
      </sheetData>
      <sheetData sheetId="20">
        <row r="57">
          <cell r="D57">
            <v>1007930690</v>
          </cell>
          <cell r="M57">
            <v>534584426</v>
          </cell>
        </row>
        <row r="58">
          <cell r="D58">
            <v>248603250</v>
          </cell>
          <cell r="M58">
            <v>211988625</v>
          </cell>
        </row>
      </sheetData>
      <sheetData sheetId="21">
        <row r="57">
          <cell r="D57">
            <v>133115668</v>
          </cell>
          <cell r="M57">
            <v>101304844</v>
          </cell>
        </row>
        <row r="58">
          <cell r="D58">
            <v>36005000</v>
          </cell>
          <cell r="M58">
            <v>3408795</v>
          </cell>
        </row>
      </sheetData>
      <sheetData sheetId="22">
        <row r="57">
          <cell r="D57">
            <v>94084035</v>
          </cell>
          <cell r="M57">
            <v>49874952</v>
          </cell>
        </row>
        <row r="58">
          <cell r="D58">
            <v>14201695</v>
          </cell>
          <cell r="M58">
            <v>9993762</v>
          </cell>
        </row>
      </sheetData>
      <sheetData sheetId="23">
        <row r="57">
          <cell r="D57">
            <v>0</v>
          </cell>
          <cell r="M57">
            <v>46221355</v>
          </cell>
        </row>
        <row r="58">
          <cell r="D58">
            <v>0</v>
          </cell>
          <cell r="M58">
            <v>8643375</v>
          </cell>
        </row>
      </sheetData>
      <sheetData sheetId="24">
        <row r="57">
          <cell r="D57">
            <v>355971959</v>
          </cell>
          <cell r="M57">
            <v>306648546</v>
          </cell>
        </row>
        <row r="58">
          <cell r="D58">
            <v>59145796</v>
          </cell>
          <cell r="M58">
            <v>34653119</v>
          </cell>
        </row>
      </sheetData>
      <sheetData sheetId="25">
        <row r="57">
          <cell r="D57">
            <v>106515820</v>
          </cell>
          <cell r="M57">
            <v>17297212</v>
          </cell>
        </row>
        <row r="58">
          <cell r="D58">
            <v>0</v>
          </cell>
          <cell r="M58">
            <v>16953789</v>
          </cell>
        </row>
      </sheetData>
      <sheetData sheetId="26">
        <row r="57">
          <cell r="D57">
            <v>71425152</v>
          </cell>
          <cell r="M57">
            <v>57978242</v>
          </cell>
        </row>
        <row r="58">
          <cell r="D58">
            <v>0</v>
          </cell>
          <cell r="M58">
            <v>47742823</v>
          </cell>
        </row>
      </sheetData>
      <sheetData sheetId="27">
        <row r="57">
          <cell r="D57">
            <v>0</v>
          </cell>
          <cell r="M57">
            <v>13991056</v>
          </cell>
        </row>
        <row r="58">
          <cell r="D58">
            <v>0</v>
          </cell>
          <cell r="M58">
            <v>30047585</v>
          </cell>
        </row>
      </sheetData>
      <sheetData sheetId="28">
        <row r="57">
          <cell r="D57">
            <v>64806498</v>
          </cell>
          <cell r="M57">
            <v>82739876</v>
          </cell>
        </row>
        <row r="58">
          <cell r="D58">
            <v>0</v>
          </cell>
          <cell r="M58">
            <v>16433919</v>
          </cell>
        </row>
      </sheetData>
      <sheetData sheetId="29">
        <row r="57">
          <cell r="D57">
            <v>0</v>
          </cell>
          <cell r="M57">
            <v>3587748</v>
          </cell>
        </row>
        <row r="58">
          <cell r="D58">
            <v>0</v>
          </cell>
          <cell r="M58">
            <v>0</v>
          </cell>
        </row>
      </sheetData>
      <sheetData sheetId="30">
        <row r="57">
          <cell r="D57">
            <v>81015937</v>
          </cell>
          <cell r="M57">
            <v>96985869</v>
          </cell>
        </row>
        <row r="58">
          <cell r="D58">
            <v>52633284</v>
          </cell>
          <cell r="M58">
            <v>36051879</v>
          </cell>
        </row>
      </sheetData>
      <sheetData sheetId="31">
        <row r="57">
          <cell r="D57">
            <v>96778143</v>
          </cell>
          <cell r="M57">
            <v>73903853</v>
          </cell>
        </row>
        <row r="58">
          <cell r="D58">
            <v>85877450</v>
          </cell>
          <cell r="M58">
            <v>53477135</v>
          </cell>
        </row>
      </sheetData>
      <sheetData sheetId="32">
        <row r="57">
          <cell r="D57">
            <v>0</v>
          </cell>
          <cell r="M57">
            <v>75943906</v>
          </cell>
        </row>
        <row r="58">
          <cell r="D58">
            <v>18759550</v>
          </cell>
          <cell r="M58">
            <v>16459744</v>
          </cell>
        </row>
      </sheetData>
      <sheetData sheetId="33">
        <row r="57">
          <cell r="D57">
            <v>44977829</v>
          </cell>
          <cell r="M57">
            <v>59101773</v>
          </cell>
        </row>
        <row r="58">
          <cell r="D58">
            <v>20587435</v>
          </cell>
          <cell r="M58">
            <v>13886075</v>
          </cell>
        </row>
      </sheetData>
      <sheetData sheetId="34">
        <row r="57">
          <cell r="D57">
            <v>213527317</v>
          </cell>
          <cell r="M57">
            <v>214145176</v>
          </cell>
        </row>
        <row r="58">
          <cell r="D58">
            <v>133157314</v>
          </cell>
          <cell r="M58">
            <v>81937852</v>
          </cell>
        </row>
      </sheetData>
      <sheetData sheetId="35">
        <row r="57">
          <cell r="D57">
            <v>0</v>
          </cell>
          <cell r="M57">
            <v>47522926</v>
          </cell>
        </row>
        <row r="58">
          <cell r="D58">
            <v>0</v>
          </cell>
          <cell r="M58">
            <v>22774745</v>
          </cell>
        </row>
      </sheetData>
      <sheetData sheetId="36">
        <row r="57">
          <cell r="D57">
            <v>0</v>
          </cell>
          <cell r="M57">
            <v>55406654</v>
          </cell>
        </row>
        <row r="58">
          <cell r="D58">
            <v>0</v>
          </cell>
          <cell r="M58">
            <v>24355434</v>
          </cell>
        </row>
      </sheetData>
      <sheetData sheetId="37">
        <row r="57">
          <cell r="D57">
            <v>89226564</v>
          </cell>
          <cell r="M57">
            <v>58506279</v>
          </cell>
        </row>
        <row r="58">
          <cell r="D58">
            <v>57968111</v>
          </cell>
          <cell r="M58">
            <v>56673566</v>
          </cell>
        </row>
      </sheetData>
      <sheetData sheetId="38">
        <row r="57">
          <cell r="D57">
            <v>0</v>
          </cell>
          <cell r="M57">
            <v>80600509</v>
          </cell>
        </row>
        <row r="58">
          <cell r="D58">
            <v>0</v>
          </cell>
          <cell r="M58">
            <v>32405452</v>
          </cell>
        </row>
      </sheetData>
      <sheetData sheetId="39">
        <row r="57">
          <cell r="D57">
            <v>73254961</v>
          </cell>
          <cell r="M57">
            <v>48345443</v>
          </cell>
        </row>
        <row r="58">
          <cell r="D58">
            <v>57794100</v>
          </cell>
          <cell r="M58">
            <v>21385826</v>
          </cell>
        </row>
      </sheetData>
      <sheetData sheetId="40">
        <row r="57">
          <cell r="D57">
            <v>0</v>
          </cell>
          <cell r="M57">
            <v>43379606</v>
          </cell>
        </row>
        <row r="58">
          <cell r="D58">
            <v>0</v>
          </cell>
          <cell r="M58">
            <v>34252048</v>
          </cell>
        </row>
      </sheetData>
      <sheetData sheetId="41">
        <row r="57">
          <cell r="D57">
            <v>469588887</v>
          </cell>
          <cell r="M57">
            <v>341789023</v>
          </cell>
        </row>
        <row r="58">
          <cell r="D58">
            <v>0</v>
          </cell>
          <cell r="M58">
            <v>77831064</v>
          </cell>
        </row>
      </sheetData>
      <sheetData sheetId="42">
        <row r="57">
          <cell r="D57">
            <v>463256226</v>
          </cell>
          <cell r="M57">
            <v>421135941</v>
          </cell>
        </row>
        <row r="58">
          <cell r="D58">
            <v>617108282</v>
          </cell>
          <cell r="M58">
            <v>523059137</v>
          </cell>
        </row>
      </sheetData>
      <sheetData sheetId="43">
        <row r="57">
          <cell r="D57">
            <v>131578864</v>
          </cell>
          <cell r="M57">
            <v>88709703</v>
          </cell>
        </row>
        <row r="58">
          <cell r="D58">
            <v>84301532</v>
          </cell>
          <cell r="M58">
            <v>31726047</v>
          </cell>
        </row>
      </sheetData>
      <sheetData sheetId="44">
        <row r="57">
          <cell r="D57">
            <v>0</v>
          </cell>
          <cell r="M57">
            <v>59847448</v>
          </cell>
        </row>
        <row r="58">
          <cell r="D58">
            <v>0</v>
          </cell>
          <cell r="M58">
            <v>31746219</v>
          </cell>
        </row>
      </sheetData>
      <sheetData sheetId="45">
        <row r="57">
          <cell r="D57">
            <v>0</v>
          </cell>
          <cell r="M57">
            <v>86044915</v>
          </cell>
        </row>
        <row r="58">
          <cell r="D58">
            <v>0</v>
          </cell>
          <cell r="M58">
            <v>147013528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FS161"/>
      <sheetName val="FS162"/>
      <sheetName val="FS163"/>
      <sheetName val="DC16"/>
      <sheetName val="FS171"/>
      <sheetName val="FS172"/>
      <sheetName val="FS173"/>
      <sheetName val="DC17"/>
      <sheetName val="FS181"/>
      <sheetName val="FS182"/>
      <sheetName val="FS183"/>
      <sheetName val="FS184"/>
      <sheetName val="FS185"/>
      <sheetName val="DC18"/>
      <sheetName val="FS191"/>
      <sheetName val="FS192"/>
      <sheetName val="FS193"/>
      <sheetName val="FS194"/>
      <sheetName val="FS195"/>
      <sheetName val="DC19"/>
      <sheetName val="FS201"/>
      <sheetName val="FS203"/>
      <sheetName val="FS204"/>
      <sheetName val="FS205"/>
      <sheetName val="DC20"/>
    </sheetNames>
    <sheetDataSet>
      <sheetData sheetId="0">
        <row r="57">
          <cell r="D57">
            <v>8171500588</v>
          </cell>
          <cell r="M57">
            <v>6635360372</v>
          </cell>
        </row>
        <row r="58">
          <cell r="D58">
            <v>2211554813</v>
          </cell>
          <cell r="M58">
            <v>1493203920</v>
          </cell>
        </row>
      </sheetData>
      <sheetData sheetId="1">
        <row r="57">
          <cell r="D57">
            <v>-76077817</v>
          </cell>
          <cell r="M57">
            <v>53434620</v>
          </cell>
        </row>
        <row r="58">
          <cell r="D58">
            <v>21427923</v>
          </cell>
          <cell r="M58">
            <v>23634759</v>
          </cell>
        </row>
      </sheetData>
      <sheetData sheetId="2">
        <row r="57">
          <cell r="D57">
            <v>130342930</v>
          </cell>
          <cell r="M57">
            <v>163597796</v>
          </cell>
        </row>
        <row r="58">
          <cell r="D58">
            <v>33805000</v>
          </cell>
          <cell r="M58">
            <v>35943245</v>
          </cell>
        </row>
      </sheetData>
      <sheetData sheetId="3">
        <row r="57">
          <cell r="D57">
            <v>56345378</v>
          </cell>
          <cell r="M57">
            <v>52309595</v>
          </cell>
        </row>
        <row r="58">
          <cell r="D58">
            <v>29827759</v>
          </cell>
          <cell r="M58">
            <v>18267336</v>
          </cell>
        </row>
      </sheetData>
      <sheetData sheetId="4">
        <row r="57">
          <cell r="D57">
            <v>26710886</v>
          </cell>
          <cell r="M57">
            <v>32702206</v>
          </cell>
        </row>
        <row r="58">
          <cell r="D58">
            <v>1380000</v>
          </cell>
          <cell r="M58">
            <v>598229</v>
          </cell>
        </row>
      </sheetData>
      <sheetData sheetId="5">
        <row r="57">
          <cell r="D57">
            <v>34672023</v>
          </cell>
          <cell r="M57">
            <v>29129725</v>
          </cell>
        </row>
        <row r="58">
          <cell r="D58">
            <v>13369662</v>
          </cell>
          <cell r="M58">
            <v>298470</v>
          </cell>
        </row>
      </sheetData>
      <sheetData sheetId="6">
        <row r="57">
          <cell r="D57">
            <v>2693617424</v>
          </cell>
          <cell r="M57">
            <v>2594285057</v>
          </cell>
        </row>
        <row r="58">
          <cell r="D58">
            <v>928321425</v>
          </cell>
          <cell r="M58">
            <v>702491271</v>
          </cell>
        </row>
      </sheetData>
      <sheetData sheetId="7">
        <row r="57">
          <cell r="D57">
            <v>122924454</v>
          </cell>
          <cell r="M57">
            <v>102158412</v>
          </cell>
        </row>
        <row r="58">
          <cell r="D58">
            <v>29677972</v>
          </cell>
          <cell r="M58">
            <v>18865941</v>
          </cell>
        </row>
      </sheetData>
      <sheetData sheetId="8">
        <row r="57">
          <cell r="D57">
            <v>150366565</v>
          </cell>
          <cell r="M57">
            <v>120978599</v>
          </cell>
        </row>
        <row r="58">
          <cell r="D58">
            <v>600000</v>
          </cell>
          <cell r="M58">
            <v>0</v>
          </cell>
        </row>
      </sheetData>
      <sheetData sheetId="9">
        <row r="57">
          <cell r="D57">
            <v>132386986</v>
          </cell>
          <cell r="M57">
            <v>56251317</v>
          </cell>
        </row>
        <row r="58">
          <cell r="D58">
            <v>28738000</v>
          </cell>
          <cell r="M58">
            <v>19078783</v>
          </cell>
        </row>
      </sheetData>
      <sheetData sheetId="10">
        <row r="57">
          <cell r="D57">
            <v>42269713</v>
          </cell>
          <cell r="M57">
            <v>36378716</v>
          </cell>
        </row>
        <row r="58">
          <cell r="D58">
            <v>63449000</v>
          </cell>
          <cell r="M58">
            <v>47768299</v>
          </cell>
        </row>
      </sheetData>
      <sheetData sheetId="11">
        <row r="57">
          <cell r="D57">
            <v>68068296</v>
          </cell>
          <cell r="M57">
            <v>66482824</v>
          </cell>
        </row>
        <row r="58">
          <cell r="D58">
            <v>22946275</v>
          </cell>
          <cell r="M58">
            <v>26459060</v>
          </cell>
        </row>
      </sheetData>
      <sheetData sheetId="12">
        <row r="57">
          <cell r="D57">
            <v>1222017953</v>
          </cell>
          <cell r="M57">
            <v>859943913</v>
          </cell>
        </row>
        <row r="58">
          <cell r="D58">
            <v>260388000</v>
          </cell>
          <cell r="M58">
            <v>145605426</v>
          </cell>
        </row>
      </sheetData>
      <sheetData sheetId="13">
        <row r="57">
          <cell r="D57">
            <v>228568487</v>
          </cell>
          <cell r="M57">
            <v>56192689</v>
          </cell>
        </row>
        <row r="58">
          <cell r="D58">
            <v>58076587</v>
          </cell>
          <cell r="M58">
            <v>27446047</v>
          </cell>
        </row>
      </sheetData>
      <sheetData sheetId="14">
        <row r="57">
          <cell r="D57">
            <v>91595594</v>
          </cell>
          <cell r="M57">
            <v>70038971</v>
          </cell>
        </row>
        <row r="58">
          <cell r="D58">
            <v>27556119</v>
          </cell>
          <cell r="M58">
            <v>20241782</v>
          </cell>
        </row>
      </sheetData>
      <sheetData sheetId="15">
        <row r="57">
          <cell r="D57">
            <v>230758712</v>
          </cell>
          <cell r="M57">
            <v>141735979</v>
          </cell>
        </row>
        <row r="58">
          <cell r="D58">
            <v>50041000</v>
          </cell>
          <cell r="M58">
            <v>26147948</v>
          </cell>
        </row>
      </sheetData>
      <sheetData sheetId="16">
        <row r="57">
          <cell r="D57">
            <v>373502883</v>
          </cell>
          <cell r="M57">
            <v>281520414</v>
          </cell>
        </row>
        <row r="58">
          <cell r="D58">
            <v>61949001</v>
          </cell>
          <cell r="M58">
            <v>-41014001</v>
          </cell>
        </row>
      </sheetData>
      <sheetData sheetId="17">
        <row r="57">
          <cell r="D57">
            <v>112266727</v>
          </cell>
          <cell r="M57">
            <v>103872627</v>
          </cell>
        </row>
        <row r="58">
          <cell r="D58">
            <v>61514262</v>
          </cell>
          <cell r="M58">
            <v>35682657</v>
          </cell>
        </row>
      </sheetData>
      <sheetData sheetId="18">
        <row r="57">
          <cell r="D57">
            <v>796534821</v>
          </cell>
          <cell r="M57">
            <v>565540884</v>
          </cell>
        </row>
        <row r="58">
          <cell r="D58">
            <v>281699000</v>
          </cell>
          <cell r="M58">
            <v>224945737</v>
          </cell>
        </row>
      </sheetData>
      <sheetData sheetId="19">
        <row r="57">
          <cell r="D57">
            <v>71589326</v>
          </cell>
          <cell r="M57">
            <v>52247922</v>
          </cell>
        </row>
        <row r="58">
          <cell r="D58">
            <v>25013100</v>
          </cell>
          <cell r="M58">
            <v>25754054</v>
          </cell>
        </row>
      </sheetData>
      <sheetData sheetId="20">
        <row r="57">
          <cell r="D57">
            <v>43705887</v>
          </cell>
          <cell r="M57">
            <v>36655725</v>
          </cell>
        </row>
        <row r="58">
          <cell r="D58">
            <v>36090136</v>
          </cell>
          <cell r="M58">
            <v>22657719</v>
          </cell>
        </row>
      </sheetData>
      <sheetData sheetId="21">
        <row r="57">
          <cell r="D57">
            <v>487877278</v>
          </cell>
          <cell r="M57">
            <v>287080472</v>
          </cell>
        </row>
        <row r="58">
          <cell r="D58">
            <v>25810201</v>
          </cell>
          <cell r="M58">
            <v>36723232</v>
          </cell>
        </row>
      </sheetData>
      <sheetData sheetId="22">
        <row r="57">
          <cell r="D57">
            <v>301305946</v>
          </cell>
          <cell r="M57">
            <v>231298412</v>
          </cell>
        </row>
        <row r="58">
          <cell r="D58">
            <v>57100559</v>
          </cell>
          <cell r="M58">
            <v>19685064</v>
          </cell>
        </row>
      </sheetData>
      <sheetData sheetId="23">
        <row r="57">
          <cell r="D57">
            <v>521676520</v>
          </cell>
          <cell r="M57">
            <v>400149978</v>
          </cell>
        </row>
        <row r="58">
          <cell r="D58">
            <v>56574197</v>
          </cell>
          <cell r="M58">
            <v>28494683</v>
          </cell>
        </row>
      </sheetData>
      <sheetData sheetId="24">
        <row r="57">
          <cell r="D57">
            <v>139292460</v>
          </cell>
          <cell r="M57">
            <v>127822372</v>
          </cell>
        </row>
        <row r="58">
          <cell r="D58">
            <v>28623006</v>
          </cell>
          <cell r="M58">
            <v>22256300</v>
          </cell>
        </row>
      </sheetData>
      <sheetData sheetId="25">
        <row r="57">
          <cell r="D57">
            <v>169181156</v>
          </cell>
          <cell r="M57">
            <v>113551147</v>
          </cell>
        </row>
        <row r="58">
          <cell r="D58">
            <v>7576629</v>
          </cell>
          <cell r="M58">
            <v>5171879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FS Category A"/>
      <sheetName val="Sheet1"/>
      <sheetName val="FS Category B"/>
      <sheetName val="FS Category C"/>
      <sheetName val="FS161"/>
      <sheetName val="FS162"/>
      <sheetName val="FS163"/>
      <sheetName val="DC16"/>
      <sheetName val="FS171"/>
      <sheetName val="FS172"/>
      <sheetName val="FS173"/>
      <sheetName val="DC17"/>
      <sheetName val="FS181"/>
      <sheetName val="FS182"/>
      <sheetName val="FS183"/>
      <sheetName val="FS184"/>
      <sheetName val="FS185"/>
      <sheetName val="DC18"/>
      <sheetName val="FS191"/>
      <sheetName val="FS192"/>
      <sheetName val="FS193"/>
      <sheetName val="FS194"/>
      <sheetName val="FS195"/>
      <sheetName val="DC19"/>
      <sheetName val="FS201"/>
      <sheetName val="FS203"/>
      <sheetName val="FS204"/>
      <sheetName val="FS205"/>
      <sheetName val="DC20"/>
    </sheetNames>
    <sheetDataSet>
      <sheetData sheetId="0">
        <row r="53">
          <cell r="R53">
            <v>7785104</v>
          </cell>
          <cell r="T53">
            <v>7596847.944999999</v>
          </cell>
        </row>
        <row r="54">
          <cell r="R54">
            <v>2065170</v>
          </cell>
          <cell r="T54">
            <v>1654568.7449999999</v>
          </cell>
        </row>
      </sheetData>
      <sheetData sheetId="5">
        <row r="53">
          <cell r="R53">
            <v>55143</v>
          </cell>
          <cell r="T53">
            <v>50727</v>
          </cell>
        </row>
        <row r="54">
          <cell r="R54">
            <v>7451</v>
          </cell>
          <cell r="T54">
            <v>60005</v>
          </cell>
        </row>
      </sheetData>
      <sheetData sheetId="6">
        <row r="53">
          <cell r="R53">
            <v>129113</v>
          </cell>
          <cell r="T53">
            <v>161724</v>
          </cell>
        </row>
        <row r="54">
          <cell r="R54">
            <v>33804</v>
          </cell>
          <cell r="T54">
            <v>30896</v>
          </cell>
        </row>
      </sheetData>
      <sheetData sheetId="7">
        <row r="53">
          <cell r="R53">
            <v>61000</v>
          </cell>
          <cell r="T53">
            <v>58228</v>
          </cell>
        </row>
        <row r="54">
          <cell r="R54">
            <v>24196</v>
          </cell>
          <cell r="T54">
            <v>216</v>
          </cell>
        </row>
      </sheetData>
      <sheetData sheetId="8">
        <row r="53">
          <cell r="R53">
            <v>25331</v>
          </cell>
          <cell r="T53">
            <v>29845</v>
          </cell>
        </row>
        <row r="54">
          <cell r="R54">
            <v>1380</v>
          </cell>
          <cell r="T54">
            <v>3359</v>
          </cell>
        </row>
      </sheetData>
      <sheetData sheetId="9">
        <row r="53">
          <cell r="R53">
            <v>42736</v>
          </cell>
          <cell r="T53">
            <v>45724</v>
          </cell>
        </row>
        <row r="54">
          <cell r="R54">
            <v>19500</v>
          </cell>
          <cell r="T54">
            <v>65</v>
          </cell>
        </row>
      </sheetData>
      <sheetData sheetId="10">
        <row r="53">
          <cell r="R53">
            <v>2619323</v>
          </cell>
          <cell r="T53">
            <v>2412760</v>
          </cell>
        </row>
        <row r="54">
          <cell r="R54">
            <v>841739</v>
          </cell>
          <cell r="T54">
            <v>699250.289</v>
          </cell>
        </row>
      </sheetData>
      <sheetData sheetId="11">
        <row r="53">
          <cell r="R53">
            <v>117043</v>
          </cell>
          <cell r="T53">
            <v>110215</v>
          </cell>
        </row>
        <row r="54">
          <cell r="R54">
            <v>34773</v>
          </cell>
          <cell r="T54">
            <v>11902</v>
          </cell>
        </row>
      </sheetData>
      <sheetData sheetId="12">
        <row r="53">
          <cell r="R53">
            <v>94527</v>
          </cell>
          <cell r="T53">
            <v>126507</v>
          </cell>
        </row>
        <row r="54">
          <cell r="R54">
            <v>600</v>
          </cell>
          <cell r="T54">
            <v>453</v>
          </cell>
        </row>
      </sheetData>
      <sheetData sheetId="13">
        <row r="53">
          <cell r="R53">
            <v>121975</v>
          </cell>
          <cell r="T53">
            <v>132405</v>
          </cell>
        </row>
        <row r="54">
          <cell r="R54">
            <v>28478</v>
          </cell>
          <cell r="T54">
            <v>29782</v>
          </cell>
        </row>
      </sheetData>
      <sheetData sheetId="14">
        <row r="53">
          <cell r="R53">
            <v>41179</v>
          </cell>
          <cell r="T53">
            <v>47923</v>
          </cell>
        </row>
        <row r="54">
          <cell r="R54">
            <v>63449</v>
          </cell>
          <cell r="T54">
            <v>27809</v>
          </cell>
        </row>
      </sheetData>
      <sheetData sheetId="15">
        <row r="53">
          <cell r="R53">
            <v>76774</v>
          </cell>
          <cell r="T53">
            <v>74545</v>
          </cell>
        </row>
        <row r="54">
          <cell r="R54">
            <v>22290</v>
          </cell>
          <cell r="T54">
            <v>29682</v>
          </cell>
        </row>
      </sheetData>
      <sheetData sheetId="16">
        <row r="53">
          <cell r="R53">
            <v>1167018</v>
          </cell>
          <cell r="T53">
            <v>1153161</v>
          </cell>
        </row>
        <row r="54">
          <cell r="R54">
            <v>172232</v>
          </cell>
          <cell r="T54">
            <v>218742</v>
          </cell>
        </row>
      </sheetData>
      <sheetData sheetId="17">
        <row r="53">
          <cell r="R53">
            <v>146333</v>
          </cell>
          <cell r="T53">
            <v>56192</v>
          </cell>
        </row>
        <row r="54">
          <cell r="R54">
            <v>58077</v>
          </cell>
          <cell r="T54">
            <v>21446</v>
          </cell>
        </row>
      </sheetData>
      <sheetData sheetId="18">
        <row r="53">
          <cell r="R53">
            <v>76890</v>
          </cell>
          <cell r="T53">
            <v>84124</v>
          </cell>
        </row>
        <row r="54">
          <cell r="R54">
            <v>28738</v>
          </cell>
          <cell r="T54">
            <v>13124</v>
          </cell>
        </row>
      </sheetData>
      <sheetData sheetId="19">
        <row r="53">
          <cell r="R53">
            <v>230759</v>
          </cell>
          <cell r="T53">
            <v>289856</v>
          </cell>
        </row>
        <row r="54">
          <cell r="R54">
            <v>50041</v>
          </cell>
          <cell r="T54">
            <v>25671</v>
          </cell>
        </row>
      </sheetData>
      <sheetData sheetId="20">
        <row r="53">
          <cell r="R53">
            <v>354471</v>
          </cell>
          <cell r="T53">
            <v>413704</v>
          </cell>
        </row>
        <row r="54">
          <cell r="R54">
            <v>53949</v>
          </cell>
          <cell r="T54">
            <v>55715</v>
          </cell>
        </row>
      </sheetData>
      <sheetData sheetId="21">
        <row r="53">
          <cell r="R53">
            <v>96531</v>
          </cell>
          <cell r="T53">
            <v>125479</v>
          </cell>
        </row>
        <row r="54">
          <cell r="R54">
            <v>29425</v>
          </cell>
          <cell r="T54">
            <v>40393</v>
          </cell>
        </row>
      </sheetData>
      <sheetData sheetId="22">
        <row r="53">
          <cell r="R53">
            <v>817022</v>
          </cell>
          <cell r="T53">
            <v>583070</v>
          </cell>
        </row>
        <row r="54">
          <cell r="R54">
            <v>278041</v>
          </cell>
          <cell r="T54">
            <v>177775</v>
          </cell>
        </row>
      </sheetData>
      <sheetData sheetId="23">
        <row r="53">
          <cell r="R53">
            <v>75061</v>
          </cell>
          <cell r="T53">
            <v>62654.736</v>
          </cell>
        </row>
        <row r="54">
          <cell r="R54">
            <v>16378</v>
          </cell>
          <cell r="T54">
            <v>28691.456</v>
          </cell>
        </row>
      </sheetData>
      <sheetData sheetId="24">
        <row r="53">
          <cell r="R53">
            <v>43941</v>
          </cell>
          <cell r="T53">
            <v>80489</v>
          </cell>
        </row>
        <row r="54">
          <cell r="R54">
            <v>30708</v>
          </cell>
          <cell r="T54">
            <v>575</v>
          </cell>
        </row>
      </sheetData>
      <sheetData sheetId="25">
        <row r="53">
          <cell r="R53">
            <v>374113</v>
          </cell>
          <cell r="T53">
            <v>380433</v>
          </cell>
        </row>
        <row r="54">
          <cell r="R54">
            <v>0</v>
          </cell>
          <cell r="T54">
            <v>57679</v>
          </cell>
        </row>
      </sheetData>
      <sheetData sheetId="26">
        <row r="53">
          <cell r="R53">
            <v>304695</v>
          </cell>
          <cell r="T53">
            <v>395661</v>
          </cell>
        </row>
        <row r="54">
          <cell r="R54">
            <v>57101</v>
          </cell>
          <cell r="T54">
            <v>58381</v>
          </cell>
        </row>
      </sheetData>
      <sheetData sheetId="27">
        <row r="53">
          <cell r="R53">
            <v>483949</v>
          </cell>
          <cell r="T53">
            <v>457436</v>
          </cell>
        </row>
        <row r="54">
          <cell r="R54">
            <v>176427</v>
          </cell>
          <cell r="T54">
            <v>32688</v>
          </cell>
        </row>
      </sheetData>
      <sheetData sheetId="28">
        <row r="53">
          <cell r="R53">
            <v>110243</v>
          </cell>
          <cell r="T53">
            <v>128357</v>
          </cell>
        </row>
        <row r="54">
          <cell r="R54">
            <v>28373</v>
          </cell>
          <cell r="T54">
            <v>26702</v>
          </cell>
        </row>
      </sheetData>
      <sheetData sheetId="29">
        <row r="53">
          <cell r="R53">
            <v>119934</v>
          </cell>
          <cell r="T53">
            <v>135628.209</v>
          </cell>
        </row>
        <row r="54">
          <cell r="R54">
            <v>8020</v>
          </cell>
          <cell r="T54">
            <v>3567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KU"/>
      <sheetName val="JHB"/>
      <sheetName val="TSH"/>
      <sheetName val="GT421"/>
      <sheetName val="GT422"/>
      <sheetName val="GT423"/>
      <sheetName val="DC42"/>
      <sheetName val="GT461"/>
      <sheetName val="GT462"/>
      <sheetName val="DC46"/>
      <sheetName val="GT481"/>
      <sheetName val="GT482"/>
      <sheetName val="GT483"/>
      <sheetName val="GT484"/>
      <sheetName val="DC48"/>
    </sheetNames>
    <sheetDataSet>
      <sheetData sheetId="0">
        <row r="57">
          <cell r="D57">
            <v>59022923586</v>
          </cell>
          <cell r="M57">
            <v>55355265538</v>
          </cell>
        </row>
        <row r="58">
          <cell r="D58">
            <v>11304344957</v>
          </cell>
          <cell r="M58">
            <v>9279763859</v>
          </cell>
        </row>
      </sheetData>
      <sheetData sheetId="1">
        <row r="57">
          <cell r="D57">
            <v>15611039365</v>
          </cell>
          <cell r="M57">
            <v>14130489262</v>
          </cell>
        </row>
        <row r="58">
          <cell r="D58">
            <v>2272349504</v>
          </cell>
          <cell r="M58">
            <v>1860140567</v>
          </cell>
        </row>
      </sheetData>
      <sheetData sheetId="2">
        <row r="57">
          <cell r="D57">
            <v>22480843262</v>
          </cell>
          <cell r="M57">
            <v>21657952029</v>
          </cell>
        </row>
        <row r="58">
          <cell r="D58">
            <v>5473900000</v>
          </cell>
          <cell r="M58">
            <v>4330931343</v>
          </cell>
        </row>
      </sheetData>
      <sheetData sheetId="3">
        <row r="57">
          <cell r="D57">
            <v>13419192366</v>
          </cell>
          <cell r="M57">
            <v>13175859907</v>
          </cell>
        </row>
        <row r="58">
          <cell r="D58">
            <v>2676933096</v>
          </cell>
          <cell r="M58">
            <v>2195183534</v>
          </cell>
        </row>
      </sheetData>
      <sheetData sheetId="4">
        <row r="57">
          <cell r="D57">
            <v>2909434999</v>
          </cell>
          <cell r="M57">
            <v>2721457954</v>
          </cell>
        </row>
        <row r="58">
          <cell r="D58">
            <v>251117244</v>
          </cell>
          <cell r="M58">
            <v>302523550</v>
          </cell>
        </row>
      </sheetData>
      <sheetData sheetId="5">
        <row r="57">
          <cell r="D57">
            <v>394265392</v>
          </cell>
          <cell r="M57">
            <v>290057411</v>
          </cell>
        </row>
        <row r="58">
          <cell r="D58">
            <v>182525597</v>
          </cell>
          <cell r="M58">
            <v>157582468</v>
          </cell>
        </row>
      </sheetData>
      <sheetData sheetId="6">
        <row r="57">
          <cell r="D57">
            <v>286245778</v>
          </cell>
          <cell r="M57">
            <v>268662671</v>
          </cell>
        </row>
        <row r="58">
          <cell r="D58">
            <v>55630691</v>
          </cell>
          <cell r="M58">
            <v>37820204</v>
          </cell>
        </row>
      </sheetData>
      <sheetData sheetId="7">
        <row r="57">
          <cell r="D57">
            <v>330963001</v>
          </cell>
          <cell r="M57">
            <v>317143422</v>
          </cell>
        </row>
        <row r="58">
          <cell r="D58">
            <v>0</v>
          </cell>
          <cell r="M58">
            <v>8194619</v>
          </cell>
        </row>
      </sheetData>
      <sheetData sheetId="8">
        <row r="57">
          <cell r="D57">
            <v>115047036</v>
          </cell>
          <cell r="M57">
            <v>130260252</v>
          </cell>
        </row>
        <row r="58">
          <cell r="D58">
            <v>35153000</v>
          </cell>
          <cell r="M58">
            <v>24019741</v>
          </cell>
        </row>
      </sheetData>
      <sheetData sheetId="9">
        <row r="57">
          <cell r="D57">
            <v>383482956</v>
          </cell>
          <cell r="M57">
            <v>295476875</v>
          </cell>
        </row>
        <row r="58">
          <cell r="D58">
            <v>66940000</v>
          </cell>
          <cell r="M58">
            <v>-6023432</v>
          </cell>
        </row>
      </sheetData>
      <sheetData sheetId="10">
        <row r="57">
          <cell r="D57">
            <v>41974756</v>
          </cell>
          <cell r="M57">
            <v>39231592</v>
          </cell>
        </row>
        <row r="58">
          <cell r="D58">
            <v>2143490</v>
          </cell>
          <cell r="M58">
            <v>1170791</v>
          </cell>
        </row>
      </sheetData>
      <sheetData sheetId="11">
        <row r="57">
          <cell r="D57">
            <v>1116936757</v>
          </cell>
          <cell r="M57">
            <v>964547426</v>
          </cell>
        </row>
        <row r="58">
          <cell r="D58">
            <v>152526230</v>
          </cell>
          <cell r="M58">
            <v>99891764</v>
          </cell>
        </row>
      </sheetData>
      <sheetData sheetId="12">
        <row r="57">
          <cell r="D57">
            <v>526119604</v>
          </cell>
          <cell r="M57">
            <v>475332856</v>
          </cell>
        </row>
        <row r="58">
          <cell r="D58">
            <v>93718353</v>
          </cell>
          <cell r="M58">
            <v>53227138</v>
          </cell>
        </row>
      </sheetData>
      <sheetData sheetId="13">
        <row r="57">
          <cell r="D57">
            <v>285412078</v>
          </cell>
          <cell r="M57">
            <v>216185221</v>
          </cell>
        </row>
        <row r="58">
          <cell r="D58">
            <v>0</v>
          </cell>
          <cell r="M58">
            <v>36356777</v>
          </cell>
        </row>
      </sheetData>
      <sheetData sheetId="14">
        <row r="57">
          <cell r="D57">
            <v>917280096</v>
          </cell>
          <cell r="M57">
            <v>481772616</v>
          </cell>
        </row>
        <row r="58">
          <cell r="D58">
            <v>2697392</v>
          </cell>
          <cell r="M58">
            <v>169662393</v>
          </cell>
        </row>
      </sheetData>
      <sheetData sheetId="15">
        <row r="57">
          <cell r="D57">
            <v>204686140</v>
          </cell>
          <cell r="M57">
            <v>190836044</v>
          </cell>
        </row>
        <row r="58">
          <cell r="D58">
            <v>38710360</v>
          </cell>
          <cell r="M58">
            <v>9082402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GT Category A"/>
      <sheetName val="GT Category B"/>
      <sheetName val="GT Category C"/>
      <sheetName val="GT000"/>
      <sheetName val="GT001"/>
      <sheetName val="GT002"/>
      <sheetName val="GT461"/>
      <sheetName val="GT462"/>
      <sheetName val="DC46"/>
      <sheetName val="GT421"/>
      <sheetName val="GT422"/>
      <sheetName val="GT423"/>
      <sheetName val="DC42"/>
      <sheetName val="GT481"/>
      <sheetName val="GT482"/>
      <sheetName val="GT483"/>
      <sheetName val="GT484"/>
      <sheetName val="DC48"/>
    </sheetNames>
    <sheetDataSet>
      <sheetData sheetId="1">
        <row r="53">
          <cell r="R53">
            <v>55913568</v>
          </cell>
          <cell r="T53">
            <v>58709345</v>
          </cell>
        </row>
        <row r="54">
          <cell r="R54">
            <v>10798204</v>
          </cell>
          <cell r="T54">
            <v>10366853</v>
          </cell>
        </row>
      </sheetData>
      <sheetData sheetId="5">
        <row r="53">
          <cell r="R53">
            <v>13181564</v>
          </cell>
          <cell r="T53">
            <v>15425665</v>
          </cell>
        </row>
        <row r="54">
          <cell r="R54">
            <v>2382686</v>
          </cell>
          <cell r="T54">
            <v>1933699</v>
          </cell>
        </row>
      </sheetData>
      <sheetData sheetId="6">
        <row r="53">
          <cell r="R53">
            <v>22324968</v>
          </cell>
          <cell r="T53">
            <v>22581502</v>
          </cell>
        </row>
        <row r="54">
          <cell r="R54">
            <v>3520959</v>
          </cell>
          <cell r="T54">
            <v>5056230</v>
          </cell>
        </row>
      </sheetData>
      <sheetData sheetId="7">
        <row r="53">
          <cell r="R53">
            <v>13948043</v>
          </cell>
          <cell r="T53">
            <v>13174315</v>
          </cell>
        </row>
        <row r="54">
          <cell r="R54">
            <v>3547508</v>
          </cell>
          <cell r="T54">
            <v>2164029</v>
          </cell>
        </row>
      </sheetData>
      <sheetData sheetId="8">
        <row r="53">
          <cell r="R53">
            <v>124501</v>
          </cell>
          <cell r="T53">
            <v>167363</v>
          </cell>
        </row>
        <row r="54">
          <cell r="R54">
            <v>35153</v>
          </cell>
          <cell r="T54">
            <v>23590</v>
          </cell>
        </row>
      </sheetData>
      <sheetData sheetId="9">
        <row r="53">
          <cell r="R53">
            <v>394298</v>
          </cell>
          <cell r="T53">
            <v>474492</v>
          </cell>
        </row>
        <row r="54">
          <cell r="R54">
            <v>66940</v>
          </cell>
          <cell r="T54">
            <v>30305</v>
          </cell>
        </row>
      </sheetData>
      <sheetData sheetId="10">
        <row r="53">
          <cell r="R53">
            <v>36275</v>
          </cell>
          <cell r="T53">
            <v>39587</v>
          </cell>
        </row>
        <row r="54">
          <cell r="R54">
            <v>2143</v>
          </cell>
          <cell r="T54">
            <v>2153</v>
          </cell>
        </row>
      </sheetData>
      <sheetData sheetId="11">
        <row r="53">
          <cell r="R53">
            <v>1747443</v>
          </cell>
          <cell r="T53">
            <v>2644820</v>
          </cell>
        </row>
        <row r="54">
          <cell r="R54">
            <v>360504</v>
          </cell>
          <cell r="T54">
            <v>529323</v>
          </cell>
        </row>
      </sheetData>
      <sheetData sheetId="12">
        <row r="53">
          <cell r="R53">
            <v>399951</v>
          </cell>
          <cell r="T53">
            <v>406711</v>
          </cell>
        </row>
        <row r="54">
          <cell r="R54">
            <v>77686</v>
          </cell>
          <cell r="T54">
            <v>167485</v>
          </cell>
        </row>
      </sheetData>
      <sheetData sheetId="13">
        <row r="53">
          <cell r="R53">
            <v>292326</v>
          </cell>
          <cell r="T53">
            <v>312697</v>
          </cell>
        </row>
        <row r="54">
          <cell r="R54">
            <v>53622</v>
          </cell>
          <cell r="T54">
            <v>40305</v>
          </cell>
        </row>
      </sheetData>
      <sheetData sheetId="14">
        <row r="53">
          <cell r="R53">
            <v>311201</v>
          </cell>
          <cell r="T53">
            <v>358223</v>
          </cell>
        </row>
        <row r="54">
          <cell r="R54">
            <v>47095</v>
          </cell>
          <cell r="T54">
            <v>37619</v>
          </cell>
        </row>
      </sheetData>
      <sheetData sheetId="15">
        <row r="53">
          <cell r="R53">
            <v>1230292</v>
          </cell>
          <cell r="T53">
            <v>1380966</v>
          </cell>
        </row>
        <row r="54">
          <cell r="R54">
            <v>179508</v>
          </cell>
          <cell r="T54">
            <v>117491</v>
          </cell>
        </row>
      </sheetData>
      <sheetData sheetId="16">
        <row r="53">
          <cell r="R53">
            <v>503039</v>
          </cell>
          <cell r="T53">
            <v>589579</v>
          </cell>
        </row>
        <row r="54">
          <cell r="R54">
            <v>78616</v>
          </cell>
          <cell r="T54">
            <v>55315</v>
          </cell>
        </row>
      </sheetData>
      <sheetData sheetId="17">
        <row r="53">
          <cell r="R53">
            <v>300265</v>
          </cell>
          <cell r="T53">
            <v>283758</v>
          </cell>
        </row>
        <row r="54">
          <cell r="R54">
            <v>70126</v>
          </cell>
          <cell r="T54">
            <v>52882</v>
          </cell>
        </row>
      </sheetData>
      <sheetData sheetId="18">
        <row r="53">
          <cell r="R53">
            <v>916294</v>
          </cell>
          <cell r="T53">
            <v>683040</v>
          </cell>
        </row>
        <row r="54">
          <cell r="R54">
            <v>337787</v>
          </cell>
          <cell r="T54">
            <v>142017</v>
          </cell>
        </row>
      </sheetData>
      <sheetData sheetId="19">
        <row r="53">
          <cell r="R53">
            <v>203108</v>
          </cell>
          <cell r="T53">
            <v>186627</v>
          </cell>
        </row>
        <row r="54">
          <cell r="R54">
            <v>37871</v>
          </cell>
          <cell r="T54">
            <v>14410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KZ Category A"/>
      <sheetName val="KZ Category B"/>
      <sheetName val="KZ Category C"/>
      <sheetName val="Sheet1"/>
      <sheetName val="KZN000"/>
      <sheetName val="KZN211"/>
      <sheetName val="KZN212"/>
      <sheetName val="KZN213"/>
      <sheetName val="KZN214"/>
      <sheetName val="KZN215"/>
      <sheetName val="KZN216"/>
      <sheetName val="DC21"/>
      <sheetName val="KZN221"/>
      <sheetName val="KZN222"/>
      <sheetName val="KZN223"/>
      <sheetName val="KZN224"/>
      <sheetName val="KZN225"/>
      <sheetName val="KZN226"/>
      <sheetName val="KZN227"/>
      <sheetName val="DC22"/>
      <sheetName val="KZN232"/>
      <sheetName val="KZN233"/>
      <sheetName val="KZN234"/>
      <sheetName val="KZN235"/>
      <sheetName val="KZN236"/>
      <sheetName val="DC23"/>
      <sheetName val="KZN241"/>
      <sheetName val="KZN242"/>
      <sheetName val="KZN244"/>
      <sheetName val="KZN245"/>
      <sheetName val="DC24"/>
      <sheetName val="KZN252"/>
      <sheetName val="KZN253"/>
      <sheetName val="KZN254"/>
      <sheetName val="DC25"/>
      <sheetName val="KZN261"/>
      <sheetName val="KZN262"/>
      <sheetName val="KZN263"/>
      <sheetName val="KZN265"/>
      <sheetName val="KZN266"/>
      <sheetName val="DC26"/>
      <sheetName val="KZN271"/>
      <sheetName val="KZN272"/>
      <sheetName val="KZN273"/>
      <sheetName val="KZN274"/>
      <sheetName val="KZN275"/>
      <sheetName val="DC27"/>
      <sheetName val="KZN281"/>
      <sheetName val="KZN282"/>
      <sheetName val="KZN283"/>
      <sheetName val="KZN284"/>
      <sheetName val="KZN285"/>
      <sheetName val="KZN286"/>
      <sheetName val="DC28"/>
      <sheetName val="KZN291"/>
      <sheetName val="KZN292"/>
      <sheetName val="KZN293"/>
      <sheetName val="KZN294"/>
      <sheetName val="DC29"/>
      <sheetName val="KZN431"/>
      <sheetName val="KZN432"/>
      <sheetName val="KZN433"/>
      <sheetName val="KZN434"/>
      <sheetName val="KZN435"/>
      <sheetName val="DC43"/>
    </sheetNames>
    <sheetDataSet>
      <sheetData sheetId="0">
        <row r="53">
          <cell r="R53">
            <v>27421500</v>
          </cell>
          <cell r="T53">
            <v>30699760</v>
          </cell>
        </row>
        <row r="54">
          <cell r="R54">
            <v>10749559</v>
          </cell>
          <cell r="T54">
            <v>9604729</v>
          </cell>
        </row>
      </sheetData>
      <sheetData sheetId="5">
        <row r="53">
          <cell r="R53">
            <v>15952534</v>
          </cell>
          <cell r="T53">
            <v>17166908</v>
          </cell>
        </row>
        <row r="54">
          <cell r="R54">
            <v>5450704</v>
          </cell>
          <cell r="T54">
            <v>6537020</v>
          </cell>
        </row>
      </sheetData>
      <sheetData sheetId="6">
        <row r="53">
          <cell r="R53">
            <v>38840</v>
          </cell>
          <cell r="T53">
            <v>39595</v>
          </cell>
        </row>
        <row r="54">
          <cell r="R54">
            <v>50425</v>
          </cell>
          <cell r="T54">
            <v>8222</v>
          </cell>
        </row>
      </sheetData>
      <sheetData sheetId="7">
        <row r="53">
          <cell r="R53">
            <v>92398</v>
          </cell>
          <cell r="T53">
            <v>110739</v>
          </cell>
        </row>
        <row r="54">
          <cell r="R54">
            <v>289505</v>
          </cell>
          <cell r="T54">
            <v>130859</v>
          </cell>
        </row>
      </sheetData>
      <sheetData sheetId="8">
        <row r="53">
          <cell r="R53">
            <v>46174</v>
          </cell>
          <cell r="T53">
            <v>54332</v>
          </cell>
        </row>
        <row r="54">
          <cell r="R54">
            <v>47833</v>
          </cell>
          <cell r="T54">
            <v>31136</v>
          </cell>
        </row>
      </sheetData>
      <sheetData sheetId="9">
        <row r="53">
          <cell r="R53">
            <v>56497</v>
          </cell>
          <cell r="T53">
            <v>60012</v>
          </cell>
        </row>
        <row r="54">
          <cell r="R54">
            <v>39190</v>
          </cell>
          <cell r="T54">
            <v>24521</v>
          </cell>
        </row>
      </sheetData>
      <sheetData sheetId="10">
        <row r="53">
          <cell r="R53">
            <v>19360</v>
          </cell>
          <cell r="T53">
            <v>17195</v>
          </cell>
        </row>
        <row r="54">
          <cell r="R54">
            <v>24172</v>
          </cell>
          <cell r="T54">
            <v>10152</v>
          </cell>
        </row>
      </sheetData>
      <sheetData sheetId="11">
        <row r="53">
          <cell r="R53">
            <v>424891</v>
          </cell>
          <cell r="T53">
            <v>442099</v>
          </cell>
        </row>
        <row r="54">
          <cell r="R54">
            <v>262979</v>
          </cell>
          <cell r="T54">
            <v>109280</v>
          </cell>
        </row>
      </sheetData>
      <sheetData sheetId="12">
        <row r="53">
          <cell r="R53">
            <v>666684</v>
          </cell>
          <cell r="T53">
            <v>744839</v>
          </cell>
        </row>
        <row r="54">
          <cell r="R54">
            <v>526907</v>
          </cell>
          <cell r="T54">
            <v>379011</v>
          </cell>
        </row>
      </sheetData>
      <sheetData sheetId="13">
        <row r="53">
          <cell r="R53">
            <v>70914</v>
          </cell>
          <cell r="T53">
            <v>49343</v>
          </cell>
        </row>
        <row r="54">
          <cell r="R54">
            <v>75614</v>
          </cell>
          <cell r="T54">
            <v>19278</v>
          </cell>
        </row>
      </sheetData>
      <sheetData sheetId="14">
        <row r="53">
          <cell r="R53">
            <v>220779</v>
          </cell>
          <cell r="T53">
            <v>179357</v>
          </cell>
        </row>
        <row r="54">
          <cell r="R54">
            <v>44150</v>
          </cell>
          <cell r="T54">
            <v>31230</v>
          </cell>
        </row>
      </sheetData>
      <sheetData sheetId="15">
        <row r="53">
          <cell r="R53">
            <v>61826</v>
          </cell>
          <cell r="T53">
            <v>115440</v>
          </cell>
        </row>
        <row r="54">
          <cell r="R54">
            <v>10909</v>
          </cell>
          <cell r="T54">
            <v>22257</v>
          </cell>
        </row>
      </sheetData>
      <sheetData sheetId="16">
        <row r="53">
          <cell r="R53">
            <v>22128</v>
          </cell>
          <cell r="T53">
            <v>20403</v>
          </cell>
        </row>
        <row r="54">
          <cell r="R54">
            <v>12969</v>
          </cell>
          <cell r="T54">
            <v>24624</v>
          </cell>
        </row>
      </sheetData>
      <sheetData sheetId="17">
        <row r="53">
          <cell r="R53">
            <v>2276849</v>
          </cell>
          <cell r="T53">
            <v>2742099</v>
          </cell>
        </row>
        <row r="54">
          <cell r="R54">
            <v>327343</v>
          </cell>
          <cell r="T54">
            <v>175510</v>
          </cell>
        </row>
      </sheetData>
      <sheetData sheetId="18">
        <row r="53">
          <cell r="R53">
            <v>34288</v>
          </cell>
          <cell r="T53">
            <v>25703</v>
          </cell>
        </row>
        <row r="54">
          <cell r="R54">
            <v>10607</v>
          </cell>
          <cell r="T54">
            <v>6584</v>
          </cell>
        </row>
      </sheetData>
      <sheetData sheetId="19">
        <row r="53">
          <cell r="R53">
            <v>41370</v>
          </cell>
          <cell r="T53">
            <v>36506</v>
          </cell>
        </row>
        <row r="54">
          <cell r="R54">
            <v>24013</v>
          </cell>
          <cell r="T54">
            <v>19116</v>
          </cell>
        </row>
      </sheetData>
      <sheetData sheetId="20">
        <row r="53">
          <cell r="R53">
            <v>281124</v>
          </cell>
          <cell r="T53">
            <v>349891</v>
          </cell>
        </row>
        <row r="54">
          <cell r="R54">
            <v>138654</v>
          </cell>
          <cell r="T54">
            <v>44638</v>
          </cell>
        </row>
      </sheetData>
      <sheetData sheetId="21">
        <row r="53">
          <cell r="R53">
            <v>330566</v>
          </cell>
          <cell r="T53">
            <v>415482</v>
          </cell>
        </row>
        <row r="54">
          <cell r="R54">
            <v>130734</v>
          </cell>
          <cell r="T54">
            <v>59493</v>
          </cell>
        </row>
      </sheetData>
      <sheetData sheetId="22">
        <row r="53">
          <cell r="R53">
            <v>29046</v>
          </cell>
          <cell r="T53">
            <v>34982</v>
          </cell>
        </row>
        <row r="54">
          <cell r="R54">
            <v>20031</v>
          </cell>
          <cell r="T54">
            <v>10311</v>
          </cell>
        </row>
      </sheetData>
      <sheetData sheetId="23">
        <row r="53">
          <cell r="R53">
            <v>166581</v>
          </cell>
          <cell r="T53">
            <v>185404</v>
          </cell>
        </row>
        <row r="54">
          <cell r="R54">
            <v>25821</v>
          </cell>
          <cell r="T54">
            <v>24904</v>
          </cell>
        </row>
      </sheetData>
      <sheetData sheetId="24">
        <row r="53">
          <cell r="R53">
            <v>42260</v>
          </cell>
          <cell r="T53">
            <v>61879</v>
          </cell>
        </row>
        <row r="54">
          <cell r="R54">
            <v>15559</v>
          </cell>
          <cell r="T54">
            <v>14884</v>
          </cell>
        </row>
      </sheetData>
      <sheetData sheetId="25">
        <row r="53">
          <cell r="R53">
            <v>50945</v>
          </cell>
          <cell r="T53">
            <v>51267</v>
          </cell>
        </row>
        <row r="54">
          <cell r="R54">
            <v>14415</v>
          </cell>
          <cell r="T54">
            <v>2018</v>
          </cell>
        </row>
      </sheetData>
      <sheetData sheetId="26">
        <row r="53">
          <cell r="R53">
            <v>362758</v>
          </cell>
          <cell r="T53">
            <v>400397</v>
          </cell>
        </row>
        <row r="54">
          <cell r="R54">
            <v>110994</v>
          </cell>
          <cell r="T54">
            <v>61362</v>
          </cell>
        </row>
      </sheetData>
      <sheetData sheetId="27">
        <row r="53">
          <cell r="R53">
            <v>135598</v>
          </cell>
          <cell r="T53">
            <v>140648</v>
          </cell>
        </row>
        <row r="54">
          <cell r="R54">
            <v>55099</v>
          </cell>
          <cell r="T54">
            <v>16648</v>
          </cell>
        </row>
      </sheetData>
      <sheetData sheetId="28">
        <row r="53">
          <cell r="R53">
            <v>33136</v>
          </cell>
          <cell r="T53">
            <v>58207</v>
          </cell>
        </row>
        <row r="54">
          <cell r="R54">
            <v>15097</v>
          </cell>
          <cell r="T54">
            <v>6806</v>
          </cell>
        </row>
      </sheetData>
      <sheetData sheetId="29">
        <row r="53">
          <cell r="R53">
            <v>44973</v>
          </cell>
          <cell r="T53">
            <v>55274</v>
          </cell>
        </row>
        <row r="54">
          <cell r="R54">
            <v>16404</v>
          </cell>
          <cell r="T54">
            <v>17592</v>
          </cell>
        </row>
      </sheetData>
      <sheetData sheetId="30">
        <row r="53">
          <cell r="R53">
            <v>105862</v>
          </cell>
          <cell r="T53">
            <v>104431</v>
          </cell>
        </row>
        <row r="54">
          <cell r="R54">
            <v>56287</v>
          </cell>
          <cell r="T54">
            <v>24073</v>
          </cell>
        </row>
      </sheetData>
      <sheetData sheetId="31">
        <row r="53">
          <cell r="R53">
            <v>125910</v>
          </cell>
          <cell r="T53">
            <v>334548</v>
          </cell>
        </row>
        <row r="54">
          <cell r="R54">
            <v>196395</v>
          </cell>
          <cell r="T54">
            <v>5151</v>
          </cell>
        </row>
      </sheetData>
      <sheetData sheetId="32">
        <row r="53">
          <cell r="R53">
            <v>887646</v>
          </cell>
          <cell r="T53">
            <v>1127555</v>
          </cell>
        </row>
        <row r="54">
          <cell r="R54">
            <v>167261</v>
          </cell>
          <cell r="T54">
            <v>120344</v>
          </cell>
        </row>
      </sheetData>
      <sheetData sheetId="33">
        <row r="53">
          <cell r="R53">
            <v>26341</v>
          </cell>
          <cell r="T53">
            <v>36312</v>
          </cell>
        </row>
        <row r="54">
          <cell r="R54">
            <v>6812</v>
          </cell>
          <cell r="T54">
            <v>9439</v>
          </cell>
        </row>
      </sheetData>
      <sheetData sheetId="34">
        <row r="53">
          <cell r="R53">
            <v>41640</v>
          </cell>
          <cell r="T53">
            <v>45015</v>
          </cell>
        </row>
        <row r="54">
          <cell r="R54">
            <v>21858</v>
          </cell>
          <cell r="T54">
            <v>13826</v>
          </cell>
        </row>
      </sheetData>
      <sheetData sheetId="35">
        <row r="53">
          <cell r="R53">
            <v>82489</v>
          </cell>
          <cell r="T53">
            <v>179256</v>
          </cell>
        </row>
        <row r="54">
          <cell r="R54">
            <v>87513</v>
          </cell>
          <cell r="T54">
            <v>6314</v>
          </cell>
        </row>
      </sheetData>
      <sheetData sheetId="36">
        <row r="53">
          <cell r="R53">
            <v>43540</v>
          </cell>
          <cell r="T53">
            <v>81373</v>
          </cell>
        </row>
        <row r="54">
          <cell r="R54">
            <v>17358</v>
          </cell>
          <cell r="T54">
            <v>6305</v>
          </cell>
        </row>
      </sheetData>
      <sheetData sheetId="37">
        <row r="53">
          <cell r="R53">
            <v>68621</v>
          </cell>
          <cell r="T53">
            <v>67123</v>
          </cell>
        </row>
        <row r="54">
          <cell r="R54">
            <v>56658</v>
          </cell>
          <cell r="T54">
            <v>12122</v>
          </cell>
        </row>
      </sheetData>
      <sheetData sheetId="38">
        <row r="53">
          <cell r="R53">
            <v>217642</v>
          </cell>
          <cell r="T53">
            <v>246190</v>
          </cell>
        </row>
        <row r="54">
          <cell r="R54">
            <v>88977</v>
          </cell>
          <cell r="T54">
            <v>22026</v>
          </cell>
        </row>
      </sheetData>
      <sheetData sheetId="39">
        <row r="53">
          <cell r="R53">
            <v>39242</v>
          </cell>
          <cell r="T53">
            <v>52068</v>
          </cell>
        </row>
        <row r="54">
          <cell r="R54">
            <v>16769</v>
          </cell>
          <cell r="T54">
            <v>11851</v>
          </cell>
        </row>
      </sheetData>
      <sheetData sheetId="40">
        <row r="53">
          <cell r="R53">
            <v>130933</v>
          </cell>
          <cell r="T53">
            <v>138697</v>
          </cell>
        </row>
        <row r="54">
          <cell r="R54">
            <v>17884</v>
          </cell>
          <cell r="T54">
            <v>22386</v>
          </cell>
        </row>
      </sheetData>
      <sheetData sheetId="41">
        <row r="53">
          <cell r="R53">
            <v>220287</v>
          </cell>
          <cell r="T53">
            <v>306907</v>
          </cell>
        </row>
        <row r="54">
          <cell r="R54">
            <v>196458</v>
          </cell>
          <cell r="T54">
            <v>126028</v>
          </cell>
        </row>
      </sheetData>
      <sheetData sheetId="42">
        <row r="53">
          <cell r="R53">
            <v>30426</v>
          </cell>
          <cell r="T53">
            <v>32833</v>
          </cell>
        </row>
        <row r="54">
          <cell r="R54">
            <v>18514</v>
          </cell>
          <cell r="T54">
            <v>24404</v>
          </cell>
        </row>
      </sheetData>
      <sheetData sheetId="43">
        <row r="53">
          <cell r="R53">
            <v>45547</v>
          </cell>
          <cell r="T53">
            <v>71370</v>
          </cell>
        </row>
        <row r="54">
          <cell r="R54">
            <v>20466</v>
          </cell>
          <cell r="T54">
            <v>21877</v>
          </cell>
        </row>
      </sheetData>
      <sheetData sheetId="44">
        <row r="53">
          <cell r="R53">
            <v>17308</v>
          </cell>
          <cell r="T53">
            <v>19144</v>
          </cell>
        </row>
        <row r="54">
          <cell r="R54">
            <v>6463</v>
          </cell>
          <cell r="T54">
            <v>28062</v>
          </cell>
        </row>
      </sheetData>
      <sheetData sheetId="45">
        <row r="53">
          <cell r="R53">
            <v>52783</v>
          </cell>
          <cell r="T53">
            <v>46953</v>
          </cell>
        </row>
        <row r="54">
          <cell r="R54">
            <v>16122</v>
          </cell>
          <cell r="T54">
            <v>24584</v>
          </cell>
        </row>
      </sheetData>
      <sheetData sheetId="46">
        <row r="53">
          <cell r="R53">
            <v>48247</v>
          </cell>
          <cell r="T53">
            <v>41105</v>
          </cell>
        </row>
        <row r="54">
          <cell r="R54">
            <v>14209</v>
          </cell>
          <cell r="T54">
            <v>7301</v>
          </cell>
        </row>
      </sheetData>
      <sheetData sheetId="47">
        <row r="53">
          <cell r="R53">
            <v>150839</v>
          </cell>
          <cell r="T53">
            <v>239891</v>
          </cell>
        </row>
        <row r="54">
          <cell r="R54">
            <v>182399</v>
          </cell>
          <cell r="T54">
            <v>76793</v>
          </cell>
        </row>
      </sheetData>
      <sheetData sheetId="48">
        <row r="53">
          <cell r="R53">
            <v>33266</v>
          </cell>
          <cell r="T53">
            <v>32269</v>
          </cell>
        </row>
        <row r="54">
          <cell r="R54">
            <v>18713</v>
          </cell>
          <cell r="T54">
            <v>15865</v>
          </cell>
        </row>
      </sheetData>
      <sheetData sheetId="49">
        <row r="53">
          <cell r="R53">
            <v>1287724</v>
          </cell>
          <cell r="T53">
            <v>1422543</v>
          </cell>
        </row>
        <row r="54">
          <cell r="R54">
            <v>590095</v>
          </cell>
          <cell r="T54">
            <v>337250</v>
          </cell>
        </row>
      </sheetData>
      <sheetData sheetId="50">
        <row r="53">
          <cell r="R53">
            <v>16547</v>
          </cell>
          <cell r="T53">
            <v>34959</v>
          </cell>
        </row>
        <row r="54">
          <cell r="R54">
            <v>22348</v>
          </cell>
          <cell r="T54">
            <v>7875</v>
          </cell>
        </row>
      </sheetData>
      <sheetData sheetId="51">
        <row r="53">
          <cell r="R53">
            <v>132163</v>
          </cell>
          <cell r="T53">
            <v>132080</v>
          </cell>
        </row>
        <row r="54">
          <cell r="R54">
            <v>42545</v>
          </cell>
          <cell r="T54">
            <v>46546</v>
          </cell>
        </row>
      </sheetData>
      <sheetData sheetId="52">
        <row r="53">
          <cell r="R53">
            <v>39622</v>
          </cell>
          <cell r="T53">
            <v>34957</v>
          </cell>
        </row>
        <row r="54">
          <cell r="R54">
            <v>9912</v>
          </cell>
          <cell r="T54">
            <v>13939</v>
          </cell>
        </row>
      </sheetData>
      <sheetData sheetId="53">
        <row r="53">
          <cell r="R53">
            <v>30558</v>
          </cell>
          <cell r="T53">
            <v>31438</v>
          </cell>
        </row>
        <row r="54">
          <cell r="R54">
            <v>13626</v>
          </cell>
          <cell r="T54">
            <v>12376</v>
          </cell>
        </row>
      </sheetData>
      <sheetData sheetId="54">
        <row r="53">
          <cell r="R53">
            <v>431055</v>
          </cell>
          <cell r="T53">
            <v>395470</v>
          </cell>
        </row>
        <row r="54">
          <cell r="R54">
            <v>203065</v>
          </cell>
          <cell r="T54">
            <v>255392</v>
          </cell>
        </row>
      </sheetData>
      <sheetData sheetId="55">
        <row r="53">
          <cell r="R53">
            <v>73900</v>
          </cell>
          <cell r="T53">
            <v>143873</v>
          </cell>
        </row>
        <row r="54">
          <cell r="R54">
            <v>80774</v>
          </cell>
          <cell r="T54">
            <v>16026</v>
          </cell>
        </row>
      </sheetData>
      <sheetData sheetId="56">
        <row r="53">
          <cell r="R53">
            <v>713981</v>
          </cell>
          <cell r="T53">
            <v>576178</v>
          </cell>
        </row>
        <row r="54">
          <cell r="R54">
            <v>229254</v>
          </cell>
          <cell r="T54">
            <v>65533</v>
          </cell>
        </row>
      </sheetData>
      <sheetData sheetId="57">
        <row r="53">
          <cell r="R53">
            <v>43885</v>
          </cell>
          <cell r="T53">
            <v>49693</v>
          </cell>
        </row>
        <row r="54">
          <cell r="R54">
            <v>29613</v>
          </cell>
          <cell r="T54">
            <v>24740</v>
          </cell>
        </row>
      </sheetData>
      <sheetData sheetId="58">
        <row r="53">
          <cell r="R53">
            <v>29804</v>
          </cell>
          <cell r="T53">
            <v>38392</v>
          </cell>
        </row>
        <row r="54">
          <cell r="R54">
            <v>22413</v>
          </cell>
          <cell r="T54">
            <v>31546</v>
          </cell>
        </row>
      </sheetData>
      <sheetData sheetId="59">
        <row r="53">
          <cell r="R53">
            <v>254375</v>
          </cell>
          <cell r="T53">
            <v>417757</v>
          </cell>
        </row>
        <row r="54">
          <cell r="R54">
            <v>148961</v>
          </cell>
          <cell r="T54">
            <v>147715</v>
          </cell>
        </row>
      </sheetData>
      <sheetData sheetId="60">
        <row r="53">
          <cell r="R53">
            <v>30979</v>
          </cell>
          <cell r="T53">
            <v>38460</v>
          </cell>
        </row>
        <row r="54">
          <cell r="R54">
            <v>33525</v>
          </cell>
          <cell r="T54">
            <v>26497</v>
          </cell>
        </row>
      </sheetData>
      <sheetData sheetId="61">
        <row r="53">
          <cell r="R53">
            <v>22769</v>
          </cell>
          <cell r="T53">
            <v>43053</v>
          </cell>
        </row>
        <row r="54">
          <cell r="R54">
            <v>21596</v>
          </cell>
          <cell r="T54">
            <v>30771</v>
          </cell>
        </row>
      </sheetData>
      <sheetData sheetId="62">
        <row r="53">
          <cell r="R53">
            <v>157110</v>
          </cell>
          <cell r="T53">
            <v>188494</v>
          </cell>
        </row>
        <row r="54">
          <cell r="R54">
            <v>86988</v>
          </cell>
          <cell r="T54">
            <v>32212</v>
          </cell>
        </row>
      </sheetData>
      <sheetData sheetId="63">
        <row r="53">
          <cell r="R53">
            <v>52108</v>
          </cell>
          <cell r="T53">
            <v>42541</v>
          </cell>
        </row>
        <row r="54">
          <cell r="R54">
            <v>13469</v>
          </cell>
          <cell r="T54">
            <v>15366</v>
          </cell>
        </row>
      </sheetData>
      <sheetData sheetId="64">
        <row r="53">
          <cell r="R53">
            <v>85748</v>
          </cell>
          <cell r="T53">
            <v>69091</v>
          </cell>
        </row>
        <row r="54">
          <cell r="R54">
            <v>42153</v>
          </cell>
          <cell r="T54">
            <v>46274</v>
          </cell>
        </row>
      </sheetData>
      <sheetData sheetId="65">
        <row r="53">
          <cell r="R53">
            <v>148084</v>
          </cell>
          <cell r="T53">
            <v>279740</v>
          </cell>
        </row>
        <row r="54">
          <cell r="R54">
            <v>211978</v>
          </cell>
          <cell r="T54">
            <v>128464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LP Category A"/>
      <sheetName val="LP Category B"/>
      <sheetName val="LP Category C"/>
      <sheetName val="LIM331"/>
      <sheetName val="LIM332"/>
      <sheetName val="LIM333"/>
      <sheetName val="LIM334"/>
      <sheetName val="LIM335"/>
      <sheetName val="DC33"/>
      <sheetName val="LIM341"/>
      <sheetName val="LIM342"/>
      <sheetName val="LIM343"/>
      <sheetName val="LIM344"/>
      <sheetName val="DC34"/>
      <sheetName val="LIM351"/>
      <sheetName val="LIM352"/>
      <sheetName val="LIM353"/>
      <sheetName val="LIM354"/>
      <sheetName val="LIM355"/>
      <sheetName val="DC35"/>
      <sheetName val="LIM361"/>
      <sheetName val="LIM362"/>
      <sheetName val="LIM364"/>
      <sheetName val="LIM365"/>
      <sheetName val="LIM366"/>
      <sheetName val="LIM367"/>
      <sheetName val="DC36"/>
      <sheetName val="LIM471"/>
      <sheetName val="LIM472"/>
      <sheetName val="LIM473"/>
      <sheetName val="LIM474"/>
      <sheetName val="LIM475"/>
      <sheetName val="DC47"/>
    </sheetNames>
    <sheetDataSet>
      <sheetData sheetId="1">
        <row r="53">
          <cell r="R53">
            <v>6475846</v>
          </cell>
          <cell r="T53">
            <v>7077347</v>
          </cell>
        </row>
        <row r="54">
          <cell r="R54">
            <v>4833767</v>
          </cell>
          <cell r="T54">
            <v>3363241</v>
          </cell>
        </row>
      </sheetData>
      <sheetData sheetId="5">
        <row r="53">
          <cell r="R53">
            <v>124730</v>
          </cell>
          <cell r="T53">
            <v>128377</v>
          </cell>
        </row>
        <row r="54">
          <cell r="R54">
            <v>31839</v>
          </cell>
          <cell r="T54">
            <v>126581</v>
          </cell>
        </row>
      </sheetData>
      <sheetData sheetId="6">
        <row r="53">
          <cell r="R53">
            <v>133193</v>
          </cell>
          <cell r="T53">
            <v>98298</v>
          </cell>
        </row>
        <row r="54">
          <cell r="R54">
            <v>50102</v>
          </cell>
          <cell r="T54">
            <v>45698</v>
          </cell>
        </row>
      </sheetData>
      <sheetData sheetId="7">
        <row r="53">
          <cell r="R53">
            <v>504856</v>
          </cell>
          <cell r="T53">
            <v>584039</v>
          </cell>
        </row>
        <row r="54">
          <cell r="R54">
            <v>154704</v>
          </cell>
          <cell r="T54">
            <v>82152</v>
          </cell>
        </row>
      </sheetData>
      <sheetData sheetId="8">
        <row r="53">
          <cell r="R53">
            <v>302312</v>
          </cell>
          <cell r="T53">
            <v>264860</v>
          </cell>
        </row>
        <row r="54">
          <cell r="R54">
            <v>41312</v>
          </cell>
          <cell r="T54">
            <v>29342</v>
          </cell>
        </row>
      </sheetData>
      <sheetData sheetId="9">
        <row r="53">
          <cell r="R53">
            <v>47746</v>
          </cell>
          <cell r="T53">
            <v>50331</v>
          </cell>
        </row>
        <row r="54">
          <cell r="R54">
            <v>33784</v>
          </cell>
          <cell r="T54">
            <v>23198</v>
          </cell>
        </row>
      </sheetData>
      <sheetData sheetId="10">
        <row r="53">
          <cell r="R53">
            <v>338185</v>
          </cell>
          <cell r="T53">
            <v>444563</v>
          </cell>
        </row>
        <row r="54">
          <cell r="R54">
            <v>286366</v>
          </cell>
          <cell r="T54">
            <v>86579</v>
          </cell>
        </row>
      </sheetData>
      <sheetData sheetId="11">
        <row r="53">
          <cell r="R53">
            <v>100612</v>
          </cell>
          <cell r="T53">
            <v>113601</v>
          </cell>
        </row>
        <row r="54">
          <cell r="R54">
            <v>32165</v>
          </cell>
          <cell r="T54">
            <v>10824</v>
          </cell>
        </row>
      </sheetData>
      <sheetData sheetId="12">
        <row r="53">
          <cell r="R53">
            <v>92082</v>
          </cell>
          <cell r="T53">
            <v>53199</v>
          </cell>
        </row>
        <row r="54">
          <cell r="R54">
            <v>27001</v>
          </cell>
          <cell r="T54">
            <v>10046</v>
          </cell>
        </row>
      </sheetData>
      <sheetData sheetId="13">
        <row r="53">
          <cell r="R53">
            <v>190003</v>
          </cell>
          <cell r="T53">
            <v>340120</v>
          </cell>
        </row>
        <row r="54">
          <cell r="R54">
            <v>155298</v>
          </cell>
          <cell r="T54">
            <v>66910</v>
          </cell>
        </row>
      </sheetData>
      <sheetData sheetId="14">
        <row r="53">
          <cell r="R53">
            <v>398327</v>
          </cell>
          <cell r="T53">
            <v>425284</v>
          </cell>
        </row>
        <row r="54">
          <cell r="R54">
            <v>110532</v>
          </cell>
          <cell r="T54">
            <v>59876</v>
          </cell>
        </row>
      </sheetData>
      <sheetData sheetId="15">
        <row r="53">
          <cell r="R53">
            <v>354989</v>
          </cell>
          <cell r="T53">
            <v>480388</v>
          </cell>
        </row>
        <row r="54">
          <cell r="R54">
            <v>789306</v>
          </cell>
          <cell r="T54">
            <v>367588</v>
          </cell>
        </row>
      </sheetData>
      <sheetData sheetId="16">
        <row r="53">
          <cell r="R53">
            <v>83131</v>
          </cell>
          <cell r="T53">
            <v>89273</v>
          </cell>
        </row>
        <row r="54">
          <cell r="R54">
            <v>37991</v>
          </cell>
          <cell r="T54">
            <v>29871</v>
          </cell>
        </row>
      </sheetData>
      <sheetData sheetId="17">
        <row r="53">
          <cell r="R53">
            <v>47310</v>
          </cell>
          <cell r="T53">
            <v>57545</v>
          </cell>
        </row>
        <row r="54">
          <cell r="R54">
            <v>37531</v>
          </cell>
          <cell r="T54">
            <v>12991</v>
          </cell>
        </row>
      </sheetData>
      <sheetData sheetId="18">
        <row r="53">
          <cell r="R53">
            <v>57467</v>
          </cell>
          <cell r="T53">
            <v>74187</v>
          </cell>
        </row>
        <row r="54">
          <cell r="R54">
            <v>19951</v>
          </cell>
          <cell r="T54">
            <v>26955</v>
          </cell>
        </row>
      </sheetData>
      <sheetData sheetId="19">
        <row r="53">
          <cell r="R53">
            <v>1227947</v>
          </cell>
          <cell r="T53">
            <v>1134043</v>
          </cell>
        </row>
        <row r="54">
          <cell r="R54">
            <v>1322338</v>
          </cell>
          <cell r="T54">
            <v>897182</v>
          </cell>
        </row>
      </sheetData>
      <sheetData sheetId="20">
        <row r="53">
          <cell r="R53">
            <v>136489</v>
          </cell>
          <cell r="T53">
            <v>73304</v>
          </cell>
        </row>
        <row r="54">
          <cell r="R54">
            <v>124470</v>
          </cell>
          <cell r="T54">
            <v>46442</v>
          </cell>
        </row>
      </sheetData>
      <sheetData sheetId="21">
        <row r="53">
          <cell r="R53">
            <v>190065</v>
          </cell>
          <cell r="T53">
            <v>408156</v>
          </cell>
        </row>
        <row r="54">
          <cell r="R54">
            <v>478737</v>
          </cell>
          <cell r="T54">
            <v>406245</v>
          </cell>
        </row>
      </sheetData>
      <sheetData sheetId="22">
        <row r="53">
          <cell r="R53">
            <v>176393</v>
          </cell>
          <cell r="T53">
            <v>152036</v>
          </cell>
        </row>
        <row r="54">
          <cell r="R54">
            <v>33054</v>
          </cell>
          <cell r="T54">
            <v>24832</v>
          </cell>
        </row>
      </sheetData>
      <sheetData sheetId="23">
        <row r="53">
          <cell r="R53">
            <v>174945</v>
          </cell>
          <cell r="T53">
            <v>186376</v>
          </cell>
        </row>
        <row r="54">
          <cell r="R54">
            <v>32090</v>
          </cell>
          <cell r="T54">
            <v>25100</v>
          </cell>
        </row>
      </sheetData>
      <sheetData sheetId="24">
        <row r="53">
          <cell r="R53">
            <v>79806</v>
          </cell>
          <cell r="T53">
            <v>106310</v>
          </cell>
        </row>
        <row r="54">
          <cell r="R54">
            <v>39980</v>
          </cell>
          <cell r="T54">
            <v>26888</v>
          </cell>
        </row>
      </sheetData>
      <sheetData sheetId="25">
        <row r="53">
          <cell r="R53">
            <v>133347</v>
          </cell>
          <cell r="T53">
            <v>152334</v>
          </cell>
        </row>
        <row r="54">
          <cell r="R54">
            <v>55735</v>
          </cell>
          <cell r="T54">
            <v>25563</v>
          </cell>
        </row>
      </sheetData>
      <sheetData sheetId="26">
        <row r="53">
          <cell r="R53">
            <v>134925</v>
          </cell>
          <cell r="T53">
            <v>140718</v>
          </cell>
        </row>
        <row r="54">
          <cell r="R54">
            <v>19569</v>
          </cell>
          <cell r="T54">
            <v>21016</v>
          </cell>
        </row>
      </sheetData>
      <sheetData sheetId="27">
        <row r="53">
          <cell r="R53">
            <v>409441</v>
          </cell>
          <cell r="T53">
            <v>382486</v>
          </cell>
        </row>
        <row r="54">
          <cell r="R54">
            <v>183242</v>
          </cell>
          <cell r="T54">
            <v>205801</v>
          </cell>
        </row>
      </sheetData>
      <sheetData sheetId="28">
        <row r="53">
          <cell r="R53">
            <v>59053</v>
          </cell>
          <cell r="T53">
            <v>78824</v>
          </cell>
        </row>
        <row r="54">
          <cell r="R54">
            <v>29305</v>
          </cell>
          <cell r="T54">
            <v>12338</v>
          </cell>
        </row>
      </sheetData>
      <sheetData sheetId="29">
        <row r="53">
          <cell r="R53">
            <v>86806</v>
          </cell>
          <cell r="T53">
            <v>86784</v>
          </cell>
        </row>
        <row r="54">
          <cell r="R54">
            <v>50087</v>
          </cell>
          <cell r="T54">
            <v>44091</v>
          </cell>
        </row>
      </sheetData>
      <sheetData sheetId="30">
        <row r="53">
          <cell r="R53">
            <v>34824</v>
          </cell>
          <cell r="T53">
            <v>126899</v>
          </cell>
        </row>
        <row r="54">
          <cell r="R54">
            <v>16050</v>
          </cell>
          <cell r="T54">
            <v>61617</v>
          </cell>
        </row>
      </sheetData>
      <sheetData sheetId="31">
        <row r="53">
          <cell r="R53">
            <v>108468</v>
          </cell>
          <cell r="T53">
            <v>95935</v>
          </cell>
        </row>
        <row r="54">
          <cell r="R54">
            <v>16084</v>
          </cell>
          <cell r="T54">
            <v>87761</v>
          </cell>
        </row>
      </sheetData>
      <sheetData sheetId="32">
        <row r="53">
          <cell r="R53">
            <v>147832</v>
          </cell>
          <cell r="T53">
            <v>33506</v>
          </cell>
        </row>
        <row r="54">
          <cell r="R54">
            <v>82215</v>
          </cell>
          <cell r="T54">
            <v>12135</v>
          </cell>
        </row>
      </sheetData>
      <sheetData sheetId="33">
        <row r="53">
          <cell r="R53">
            <v>158360</v>
          </cell>
          <cell r="T53">
            <v>144185</v>
          </cell>
        </row>
        <row r="54">
          <cell r="R54">
            <v>46134</v>
          </cell>
          <cell r="T54">
            <v>38605</v>
          </cell>
        </row>
      </sheetData>
      <sheetData sheetId="34">
        <row r="53">
          <cell r="R53">
            <v>442202</v>
          </cell>
          <cell r="T53">
            <v>571386</v>
          </cell>
        </row>
        <row r="54">
          <cell r="R54">
            <v>496795</v>
          </cell>
          <cell r="T54">
            <v>449014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P Category A"/>
      <sheetName val="Sheet1"/>
      <sheetName val="MP Category B"/>
      <sheetName val="MP Category C"/>
      <sheetName val="MP301"/>
      <sheetName val="MP302"/>
      <sheetName val="MP303"/>
      <sheetName val="MP304"/>
      <sheetName val="MP305"/>
      <sheetName val="MP306"/>
      <sheetName val="MP307"/>
      <sheetName val="DC30"/>
      <sheetName val="MP311"/>
      <sheetName val="MP312"/>
      <sheetName val="MP313"/>
      <sheetName val="MP314"/>
      <sheetName val="MP315"/>
      <sheetName val="MP316"/>
      <sheetName val="DC31"/>
      <sheetName val="MP321"/>
      <sheetName val="MP322"/>
      <sheetName val="MP323"/>
      <sheetName val="MP324"/>
      <sheetName val="MP325"/>
      <sheetName val="DC32"/>
    </sheetNames>
    <sheetDataSet>
      <sheetData sheetId="0">
        <row r="53">
          <cell r="R53">
            <v>6543788</v>
          </cell>
          <cell r="T53">
            <v>7944965</v>
          </cell>
        </row>
        <row r="54">
          <cell r="R54">
            <v>3323424</v>
          </cell>
          <cell r="T54">
            <v>2125290</v>
          </cell>
        </row>
      </sheetData>
      <sheetData sheetId="5">
        <row r="53">
          <cell r="R53">
            <v>155084</v>
          </cell>
          <cell r="T53">
            <v>175860</v>
          </cell>
        </row>
        <row r="54">
          <cell r="R54">
            <v>69443</v>
          </cell>
          <cell r="T54">
            <v>39915</v>
          </cell>
        </row>
      </sheetData>
      <sheetData sheetId="6">
        <row r="53">
          <cell r="R53">
            <v>294972</v>
          </cell>
          <cell r="T53">
            <v>266497</v>
          </cell>
        </row>
        <row r="54">
          <cell r="R54">
            <v>53599</v>
          </cell>
          <cell r="T54">
            <v>41595</v>
          </cell>
        </row>
      </sheetData>
      <sheetData sheetId="7">
        <row r="53">
          <cell r="R53">
            <v>172017</v>
          </cell>
          <cell r="T53">
            <v>111504</v>
          </cell>
        </row>
        <row r="54">
          <cell r="R54">
            <v>70694</v>
          </cell>
          <cell r="T54">
            <v>43207</v>
          </cell>
        </row>
      </sheetData>
      <sheetData sheetId="8">
        <row r="53">
          <cell r="R53">
            <v>102247</v>
          </cell>
          <cell r="T53">
            <v>109456</v>
          </cell>
        </row>
        <row r="54">
          <cell r="R54">
            <v>9260</v>
          </cell>
          <cell r="T54">
            <v>18777</v>
          </cell>
        </row>
      </sheetData>
      <sheetData sheetId="9">
        <row r="53">
          <cell r="R53">
            <v>251628</v>
          </cell>
          <cell r="T53">
            <v>268895</v>
          </cell>
        </row>
        <row r="54">
          <cell r="R54">
            <v>0</v>
          </cell>
          <cell r="T54">
            <v>23924</v>
          </cell>
        </row>
      </sheetData>
      <sheetData sheetId="10">
        <row r="53">
          <cell r="R53">
            <v>84357</v>
          </cell>
          <cell r="T53">
            <v>120921</v>
          </cell>
        </row>
        <row r="54">
          <cell r="R54">
            <v>38525</v>
          </cell>
          <cell r="T54">
            <v>24130</v>
          </cell>
        </row>
      </sheetData>
      <sheetData sheetId="11">
        <row r="53">
          <cell r="R53">
            <v>813377</v>
          </cell>
          <cell r="T53">
            <v>1129897</v>
          </cell>
        </row>
        <row r="54">
          <cell r="R54">
            <v>108670</v>
          </cell>
          <cell r="T54">
            <v>123264</v>
          </cell>
        </row>
      </sheetData>
      <sheetData sheetId="12">
        <row r="53">
          <cell r="R53">
            <v>88098</v>
          </cell>
          <cell r="T53">
            <v>279832</v>
          </cell>
        </row>
        <row r="54">
          <cell r="R54">
            <v>94000</v>
          </cell>
          <cell r="T54">
            <v>110504</v>
          </cell>
        </row>
      </sheetData>
      <sheetData sheetId="13">
        <row r="53">
          <cell r="R53">
            <v>153200</v>
          </cell>
          <cell r="T53">
            <v>174772</v>
          </cell>
        </row>
        <row r="54">
          <cell r="R54">
            <v>45263</v>
          </cell>
          <cell r="T54">
            <v>5147</v>
          </cell>
        </row>
      </sheetData>
      <sheetData sheetId="14">
        <row r="53">
          <cell r="R53">
            <v>1057138</v>
          </cell>
          <cell r="T53">
            <v>1153327</v>
          </cell>
        </row>
        <row r="54">
          <cell r="R54">
            <v>229397</v>
          </cell>
          <cell r="T54">
            <v>129139</v>
          </cell>
        </row>
      </sheetData>
      <sheetData sheetId="15">
        <row r="53">
          <cell r="R53">
            <v>576743</v>
          </cell>
          <cell r="T53">
            <v>663043</v>
          </cell>
        </row>
        <row r="54">
          <cell r="R54">
            <v>368084</v>
          </cell>
          <cell r="T54">
            <v>187546</v>
          </cell>
        </row>
      </sheetData>
      <sheetData sheetId="16">
        <row r="53">
          <cell r="R53">
            <v>100090</v>
          </cell>
          <cell r="T53">
            <v>98216</v>
          </cell>
        </row>
        <row r="54">
          <cell r="R54">
            <v>21904</v>
          </cell>
          <cell r="T54">
            <v>505</v>
          </cell>
        </row>
      </sheetData>
      <sheetData sheetId="17">
        <row r="53">
          <cell r="R53">
            <v>168076</v>
          </cell>
          <cell r="T53">
            <v>149953</v>
          </cell>
        </row>
        <row r="54">
          <cell r="R54">
            <v>60615</v>
          </cell>
          <cell r="T54">
            <v>42207</v>
          </cell>
        </row>
      </sheetData>
      <sheetData sheetId="18">
        <row r="53">
          <cell r="R53">
            <v>223340</v>
          </cell>
          <cell r="T53">
            <v>223312</v>
          </cell>
        </row>
        <row r="54">
          <cell r="R54">
            <v>117795</v>
          </cell>
          <cell r="T54">
            <v>108399</v>
          </cell>
        </row>
      </sheetData>
      <sheetData sheetId="19">
        <row r="53">
          <cell r="R53">
            <v>131618</v>
          </cell>
          <cell r="T53">
            <v>223799</v>
          </cell>
        </row>
        <row r="54">
          <cell r="R54">
            <v>13781</v>
          </cell>
          <cell r="T54">
            <v>3803</v>
          </cell>
        </row>
      </sheetData>
      <sheetData sheetId="20">
        <row r="53">
          <cell r="R53">
            <v>232130</v>
          </cell>
          <cell r="T53">
            <v>214178</v>
          </cell>
        </row>
        <row r="54">
          <cell r="R54">
            <v>114467</v>
          </cell>
          <cell r="T54">
            <v>33053</v>
          </cell>
        </row>
      </sheetData>
      <sheetData sheetId="21">
        <row r="53">
          <cell r="R53">
            <v>1007800</v>
          </cell>
          <cell r="T53">
            <v>1383340</v>
          </cell>
        </row>
        <row r="54">
          <cell r="R54">
            <v>1034864</v>
          </cell>
          <cell r="T54">
            <v>819267</v>
          </cell>
        </row>
      </sheetData>
      <sheetData sheetId="22">
        <row r="53">
          <cell r="R53">
            <v>146607</v>
          </cell>
          <cell r="T53">
            <v>138337</v>
          </cell>
        </row>
        <row r="54">
          <cell r="R54">
            <v>47104</v>
          </cell>
          <cell r="T54">
            <v>17225</v>
          </cell>
        </row>
      </sheetData>
      <sheetData sheetId="23">
        <row r="53">
          <cell r="R53">
            <v>290825</v>
          </cell>
          <cell r="T53">
            <v>378342</v>
          </cell>
        </row>
        <row r="54">
          <cell r="R54">
            <v>161647</v>
          </cell>
          <cell r="T54">
            <v>89053</v>
          </cell>
        </row>
      </sheetData>
      <sheetData sheetId="24">
        <row r="53">
          <cell r="R53">
            <v>335584</v>
          </cell>
          <cell r="T53">
            <v>457014</v>
          </cell>
        </row>
        <row r="54">
          <cell r="R54">
            <v>348357</v>
          </cell>
          <cell r="T54">
            <v>257489</v>
          </cell>
        </row>
      </sheetData>
      <sheetData sheetId="25">
        <row r="53">
          <cell r="R53">
            <v>158857</v>
          </cell>
          <cell r="T53">
            <v>224470</v>
          </cell>
        </row>
        <row r="54">
          <cell r="R54">
            <v>315955</v>
          </cell>
          <cell r="T54">
            <v>7141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C Category A"/>
      <sheetName val="NC Category B"/>
      <sheetName val="NC Category C"/>
      <sheetName val="Sheet1"/>
      <sheetName val="NC451"/>
      <sheetName val="NC452"/>
      <sheetName val="NC453"/>
      <sheetName val="DC45"/>
      <sheetName val="NC061"/>
      <sheetName val="NC062"/>
      <sheetName val="NC064"/>
      <sheetName val="NC065"/>
      <sheetName val="NC066"/>
      <sheetName val="NC067"/>
      <sheetName val="DC6"/>
      <sheetName val="NC071"/>
      <sheetName val="NC072"/>
      <sheetName val="NC073"/>
      <sheetName val="NC074"/>
      <sheetName val="NC075"/>
      <sheetName val="NC076"/>
      <sheetName val="NC077"/>
      <sheetName val="NC078"/>
      <sheetName val="DC7"/>
      <sheetName val="NC081"/>
      <sheetName val="NC082"/>
      <sheetName val="NC083"/>
      <sheetName val="NC084"/>
      <sheetName val="NC085"/>
      <sheetName val="NC086"/>
      <sheetName val="DC8"/>
      <sheetName val="NC091"/>
      <sheetName val="NC092"/>
      <sheetName val="NC093"/>
      <sheetName val="NC094"/>
      <sheetName val="DC9"/>
    </sheetNames>
    <sheetDataSet>
      <sheetData sheetId="0">
        <row r="53">
          <cell r="R53">
            <v>3217444</v>
          </cell>
          <cell r="T53">
            <v>3298199</v>
          </cell>
        </row>
        <row r="54">
          <cell r="R54">
            <v>861304</v>
          </cell>
          <cell r="T54">
            <v>617223</v>
          </cell>
        </row>
      </sheetData>
      <sheetData sheetId="5">
        <row r="53">
          <cell r="R53">
            <v>62473</v>
          </cell>
          <cell r="T53">
            <v>56555</v>
          </cell>
        </row>
        <row r="54">
          <cell r="R54">
            <v>59355</v>
          </cell>
          <cell r="T54">
            <v>34904</v>
          </cell>
        </row>
      </sheetData>
      <sheetData sheetId="6">
        <row r="53">
          <cell r="R53">
            <v>127543</v>
          </cell>
          <cell r="T53">
            <v>133895</v>
          </cell>
        </row>
        <row r="54">
          <cell r="R54">
            <v>50687</v>
          </cell>
          <cell r="T54">
            <v>38251</v>
          </cell>
        </row>
      </sheetData>
      <sheetData sheetId="7">
        <row r="53">
          <cell r="R53">
            <v>124409</v>
          </cell>
          <cell r="T53">
            <v>115697</v>
          </cell>
        </row>
        <row r="54">
          <cell r="R54">
            <v>117355</v>
          </cell>
          <cell r="T54">
            <v>23793</v>
          </cell>
        </row>
      </sheetData>
      <sheetData sheetId="8">
        <row r="53">
          <cell r="R53">
            <v>134253</v>
          </cell>
          <cell r="T53">
            <v>171787</v>
          </cell>
        </row>
        <row r="54">
          <cell r="R54">
            <v>9175</v>
          </cell>
          <cell r="T54">
            <v>25447</v>
          </cell>
        </row>
      </sheetData>
      <sheetData sheetId="9">
        <row r="53">
          <cell r="R53">
            <v>40379</v>
          </cell>
          <cell r="T53">
            <v>56136</v>
          </cell>
        </row>
        <row r="54">
          <cell r="R54">
            <v>10147</v>
          </cell>
          <cell r="T54">
            <v>6282</v>
          </cell>
        </row>
      </sheetData>
      <sheetData sheetId="10">
        <row r="53">
          <cell r="R53">
            <v>118145</v>
          </cell>
          <cell r="T53">
            <v>129766</v>
          </cell>
        </row>
        <row r="54">
          <cell r="R54">
            <v>49276</v>
          </cell>
          <cell r="T54">
            <v>36997</v>
          </cell>
        </row>
      </sheetData>
      <sheetData sheetId="11">
        <row r="53">
          <cell r="R53">
            <v>24692</v>
          </cell>
          <cell r="T53">
            <v>30149</v>
          </cell>
        </row>
        <row r="54">
          <cell r="R54">
            <v>6509</v>
          </cell>
          <cell r="T54">
            <v>4553</v>
          </cell>
        </row>
      </sheetData>
      <sheetData sheetId="12">
        <row r="53">
          <cell r="R53">
            <v>44157</v>
          </cell>
          <cell r="T53">
            <v>58778</v>
          </cell>
        </row>
        <row r="54">
          <cell r="R54">
            <v>7974</v>
          </cell>
          <cell r="T54">
            <v>10028</v>
          </cell>
        </row>
      </sheetData>
      <sheetData sheetId="13">
        <row r="53">
          <cell r="R53">
            <v>27425</v>
          </cell>
          <cell r="T53">
            <v>26737</v>
          </cell>
        </row>
        <row r="54">
          <cell r="R54">
            <v>5941</v>
          </cell>
          <cell r="T54">
            <v>3051</v>
          </cell>
        </row>
      </sheetData>
      <sheetData sheetId="14">
        <row r="53">
          <cell r="R53">
            <v>12472</v>
          </cell>
          <cell r="T53">
            <v>21844</v>
          </cell>
        </row>
        <row r="54">
          <cell r="R54">
            <v>11637</v>
          </cell>
          <cell r="T54">
            <v>1843</v>
          </cell>
        </row>
      </sheetData>
      <sheetData sheetId="15">
        <row r="53">
          <cell r="R53">
            <v>103027</v>
          </cell>
          <cell r="T53">
            <v>66593</v>
          </cell>
        </row>
        <row r="54">
          <cell r="R54">
            <v>1983</v>
          </cell>
          <cell r="T54">
            <v>2685</v>
          </cell>
        </row>
      </sheetData>
      <sheetData sheetId="16">
        <row r="53">
          <cell r="R53">
            <v>43083</v>
          </cell>
          <cell r="T53">
            <v>42266</v>
          </cell>
        </row>
        <row r="54">
          <cell r="R54">
            <v>8995</v>
          </cell>
          <cell r="T54">
            <v>15002</v>
          </cell>
        </row>
      </sheetData>
      <sheetData sheetId="17">
        <row r="53">
          <cell r="R53">
            <v>57322</v>
          </cell>
          <cell r="T53">
            <v>108314</v>
          </cell>
        </row>
        <row r="54">
          <cell r="R54">
            <v>20201</v>
          </cell>
          <cell r="T54">
            <v>9666</v>
          </cell>
        </row>
      </sheetData>
      <sheetData sheetId="18">
        <row r="53">
          <cell r="R53">
            <v>139477</v>
          </cell>
          <cell r="T53">
            <v>136065</v>
          </cell>
        </row>
        <row r="54">
          <cell r="R54">
            <v>19481</v>
          </cell>
          <cell r="T54">
            <v>16510</v>
          </cell>
        </row>
      </sheetData>
      <sheetData sheetId="19">
        <row r="53">
          <cell r="R53">
            <v>43353</v>
          </cell>
          <cell r="T53">
            <v>34697</v>
          </cell>
        </row>
        <row r="54">
          <cell r="R54">
            <v>6622</v>
          </cell>
          <cell r="T54">
            <v>4684</v>
          </cell>
        </row>
      </sheetData>
      <sheetData sheetId="20">
        <row r="53">
          <cell r="R53">
            <v>24608</v>
          </cell>
          <cell r="T53">
            <v>37774</v>
          </cell>
        </row>
        <row r="54">
          <cell r="R54">
            <v>13802</v>
          </cell>
          <cell r="T54">
            <v>14393</v>
          </cell>
        </row>
      </sheetData>
      <sheetData sheetId="21">
        <row r="53">
          <cell r="R53">
            <v>26794</v>
          </cell>
          <cell r="T53">
            <v>35190</v>
          </cell>
        </row>
        <row r="54">
          <cell r="R54">
            <v>12201</v>
          </cell>
          <cell r="T54">
            <v>15047</v>
          </cell>
        </row>
      </sheetData>
      <sheetData sheetId="22">
        <row r="53">
          <cell r="R53">
            <v>41343</v>
          </cell>
          <cell r="T53">
            <v>41530</v>
          </cell>
        </row>
        <row r="54">
          <cell r="R54">
            <v>6387</v>
          </cell>
          <cell r="T54">
            <v>15652</v>
          </cell>
        </row>
      </sheetData>
      <sheetData sheetId="23">
        <row r="53">
          <cell r="R53">
            <v>54763</v>
          </cell>
          <cell r="T53">
            <v>57344</v>
          </cell>
        </row>
        <row r="54">
          <cell r="R54">
            <v>14333</v>
          </cell>
          <cell r="T54">
            <v>16887</v>
          </cell>
        </row>
      </sheetData>
      <sheetData sheetId="24">
        <row r="53">
          <cell r="R53">
            <v>97325</v>
          </cell>
          <cell r="T53">
            <v>78624</v>
          </cell>
        </row>
        <row r="54">
          <cell r="R54">
            <v>1600</v>
          </cell>
          <cell r="T54">
            <v>1183</v>
          </cell>
        </row>
      </sheetData>
      <sheetData sheetId="25">
        <row r="53">
          <cell r="R53">
            <v>11961</v>
          </cell>
          <cell r="T53">
            <v>15393</v>
          </cell>
        </row>
        <row r="54">
          <cell r="R54">
            <v>8318</v>
          </cell>
          <cell r="T54">
            <v>4189</v>
          </cell>
        </row>
      </sheetData>
      <sheetData sheetId="26">
        <row r="53">
          <cell r="R53">
            <v>115220</v>
          </cell>
          <cell r="T53">
            <v>132369</v>
          </cell>
        </row>
        <row r="54">
          <cell r="R54">
            <v>63149</v>
          </cell>
          <cell r="T54">
            <v>42888</v>
          </cell>
        </row>
      </sheetData>
      <sheetData sheetId="27">
        <row r="53">
          <cell r="R53">
            <v>314982</v>
          </cell>
          <cell r="T53">
            <v>298460</v>
          </cell>
        </row>
        <row r="54">
          <cell r="R54">
            <v>59664</v>
          </cell>
          <cell r="T54">
            <v>28184</v>
          </cell>
        </row>
      </sheetData>
      <sheetData sheetId="28">
        <row r="53">
          <cell r="R53">
            <v>17906</v>
          </cell>
          <cell r="T53">
            <v>16817</v>
          </cell>
        </row>
        <row r="54">
          <cell r="R54">
            <v>18948</v>
          </cell>
          <cell r="T54">
            <v>6853</v>
          </cell>
        </row>
      </sheetData>
      <sheetData sheetId="29">
        <row r="53">
          <cell r="R53">
            <v>68782</v>
          </cell>
          <cell r="T53">
            <v>64350</v>
          </cell>
        </row>
        <row r="54">
          <cell r="R54">
            <v>51614</v>
          </cell>
          <cell r="T54">
            <v>54866</v>
          </cell>
        </row>
      </sheetData>
      <sheetData sheetId="30">
        <row r="53">
          <cell r="R53">
            <v>36349</v>
          </cell>
          <cell r="T53">
            <v>36194</v>
          </cell>
        </row>
        <row r="54">
          <cell r="R54">
            <v>32220</v>
          </cell>
          <cell r="T54">
            <v>15950</v>
          </cell>
        </row>
      </sheetData>
      <sheetData sheetId="31">
        <row r="53">
          <cell r="R53">
            <v>72922</v>
          </cell>
          <cell r="T53">
            <v>66098</v>
          </cell>
        </row>
        <row r="54">
          <cell r="R54">
            <v>15803</v>
          </cell>
          <cell r="T54">
            <v>14676</v>
          </cell>
        </row>
      </sheetData>
      <sheetData sheetId="32">
        <row r="53">
          <cell r="R53">
            <v>942736</v>
          </cell>
          <cell r="T53">
            <v>901719</v>
          </cell>
        </row>
        <row r="54">
          <cell r="R54">
            <v>113199</v>
          </cell>
          <cell r="T54">
            <v>108628</v>
          </cell>
        </row>
      </sheetData>
      <sheetData sheetId="33">
        <row r="53">
          <cell r="R53">
            <v>59405</v>
          </cell>
          <cell r="T53">
            <v>77485</v>
          </cell>
        </row>
        <row r="54">
          <cell r="R54">
            <v>16743</v>
          </cell>
          <cell r="T54">
            <v>0</v>
          </cell>
        </row>
      </sheetData>
      <sheetData sheetId="34">
        <row r="53">
          <cell r="R53">
            <v>47182</v>
          </cell>
          <cell r="T53">
            <v>54802</v>
          </cell>
        </row>
        <row r="54">
          <cell r="R54">
            <v>15860</v>
          </cell>
          <cell r="T54">
            <v>7160</v>
          </cell>
        </row>
      </sheetData>
      <sheetData sheetId="35">
        <row r="53">
          <cell r="R53">
            <v>114685</v>
          </cell>
          <cell r="T53">
            <v>104523</v>
          </cell>
        </row>
        <row r="54">
          <cell r="R54">
            <v>23464</v>
          </cell>
          <cell r="T54">
            <v>26604</v>
          </cell>
        </row>
      </sheetData>
      <sheetData sheetId="36">
        <row r="53">
          <cell r="R53">
            <v>68271</v>
          </cell>
          <cell r="T53">
            <v>90248</v>
          </cell>
        </row>
        <row r="54">
          <cell r="R54">
            <v>8661</v>
          </cell>
          <cell r="T54">
            <v>10367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NW Category A"/>
      <sheetName val="NW Category B"/>
      <sheetName val="NW Category C"/>
      <sheetName val="Sheet1"/>
      <sheetName val="NW371"/>
      <sheetName val="NW372"/>
      <sheetName val="NW373"/>
      <sheetName val="NW374"/>
      <sheetName val="NW375"/>
      <sheetName val="DC37"/>
      <sheetName val="NW381"/>
      <sheetName val="NW382"/>
      <sheetName val="NW383"/>
      <sheetName val="NW384"/>
      <sheetName val="NW385"/>
      <sheetName val="DC38"/>
      <sheetName val="NW391"/>
      <sheetName val="NW392"/>
      <sheetName val="NW393"/>
      <sheetName val="NW394"/>
      <sheetName val="NW395"/>
      <sheetName val="NW396"/>
      <sheetName val="DC39"/>
      <sheetName val="NW401"/>
      <sheetName val="NW402"/>
      <sheetName val="NW403"/>
      <sheetName val="NW404"/>
      <sheetName val="DC40"/>
    </sheetNames>
    <sheetDataSet>
      <sheetData sheetId="0">
        <row r="53">
          <cell r="R53">
            <v>6625476</v>
          </cell>
          <cell r="T53">
            <v>7447378</v>
          </cell>
        </row>
        <row r="54">
          <cell r="R54">
            <v>2585570</v>
          </cell>
          <cell r="T54">
            <v>1283264</v>
          </cell>
        </row>
      </sheetData>
      <sheetData sheetId="5">
        <row r="53">
          <cell r="R53">
            <v>121572</v>
          </cell>
          <cell r="T53">
            <v>151111</v>
          </cell>
        </row>
        <row r="54">
          <cell r="R54">
            <v>242011</v>
          </cell>
          <cell r="T54">
            <v>50906</v>
          </cell>
        </row>
      </sheetData>
      <sheetData sheetId="6">
        <row r="53">
          <cell r="R53">
            <v>767382</v>
          </cell>
          <cell r="T53">
            <v>832652</v>
          </cell>
        </row>
        <row r="54">
          <cell r="R54">
            <v>263498</v>
          </cell>
          <cell r="T54">
            <v>110867</v>
          </cell>
        </row>
      </sheetData>
      <sheetData sheetId="7">
        <row r="53">
          <cell r="R53">
            <v>1555050</v>
          </cell>
          <cell r="T53">
            <v>1861473</v>
          </cell>
        </row>
        <row r="54">
          <cell r="R54">
            <v>416761</v>
          </cell>
          <cell r="T54">
            <v>237495</v>
          </cell>
        </row>
      </sheetData>
      <sheetData sheetId="8">
        <row r="53">
          <cell r="R53">
            <v>60090</v>
          </cell>
          <cell r="T53">
            <v>81709</v>
          </cell>
        </row>
        <row r="54">
          <cell r="R54">
            <v>16959</v>
          </cell>
          <cell r="T54">
            <v>29828</v>
          </cell>
        </row>
      </sheetData>
      <sheetData sheetId="9">
        <row r="53">
          <cell r="R53">
            <v>256217</v>
          </cell>
          <cell r="T53">
            <v>278191</v>
          </cell>
        </row>
        <row r="54">
          <cell r="R54">
            <v>124277</v>
          </cell>
          <cell r="T54">
            <v>89456</v>
          </cell>
        </row>
      </sheetData>
      <sheetData sheetId="10">
        <row r="53">
          <cell r="R53">
            <v>120259</v>
          </cell>
          <cell r="T53">
            <v>208193</v>
          </cell>
        </row>
        <row r="54">
          <cell r="R54">
            <v>180180</v>
          </cell>
          <cell r="T54">
            <v>4855</v>
          </cell>
        </row>
      </sheetData>
      <sheetData sheetId="11">
        <row r="53">
          <cell r="R53">
            <v>44117</v>
          </cell>
          <cell r="T53">
            <v>40393</v>
          </cell>
        </row>
        <row r="54">
          <cell r="R54">
            <v>44936</v>
          </cell>
          <cell r="T54">
            <v>3747</v>
          </cell>
        </row>
      </sheetData>
      <sheetData sheetId="12">
        <row r="53">
          <cell r="R53">
            <v>70883</v>
          </cell>
          <cell r="T53">
            <v>78755</v>
          </cell>
        </row>
        <row r="54">
          <cell r="R54">
            <v>16388</v>
          </cell>
          <cell r="T54">
            <v>9887</v>
          </cell>
        </row>
      </sheetData>
      <sheetData sheetId="13">
        <row r="53">
          <cell r="R53">
            <v>309784</v>
          </cell>
          <cell r="T53">
            <v>280879</v>
          </cell>
        </row>
        <row r="54">
          <cell r="R54">
            <v>92537</v>
          </cell>
          <cell r="T54">
            <v>10989</v>
          </cell>
        </row>
      </sheetData>
      <sheetData sheetId="14">
        <row r="53">
          <cell r="R53">
            <v>157400</v>
          </cell>
          <cell r="T53">
            <v>156078</v>
          </cell>
        </row>
        <row r="54">
          <cell r="R54">
            <v>27847</v>
          </cell>
          <cell r="T54">
            <v>20290</v>
          </cell>
        </row>
      </sheetData>
      <sheetData sheetId="15">
        <row r="53">
          <cell r="R53">
            <v>115636</v>
          </cell>
          <cell r="T53">
            <v>112784</v>
          </cell>
        </row>
        <row r="54">
          <cell r="R54">
            <v>54800</v>
          </cell>
          <cell r="T54">
            <v>2468</v>
          </cell>
        </row>
      </sheetData>
      <sheetData sheetId="16">
        <row r="53">
          <cell r="R53">
            <v>235605</v>
          </cell>
          <cell r="T53">
            <v>300224</v>
          </cell>
        </row>
        <row r="54">
          <cell r="R54">
            <v>268614</v>
          </cell>
          <cell r="T54">
            <v>167225</v>
          </cell>
        </row>
      </sheetData>
      <sheetData sheetId="17">
        <row r="53">
          <cell r="R53">
            <v>35</v>
          </cell>
          <cell r="T53">
            <v>23209</v>
          </cell>
        </row>
        <row r="54">
          <cell r="R54">
            <v>97</v>
          </cell>
          <cell r="T54">
            <v>47388</v>
          </cell>
        </row>
      </sheetData>
      <sheetData sheetId="18">
        <row r="53">
          <cell r="R53">
            <v>161636</v>
          </cell>
          <cell r="T53">
            <v>226838</v>
          </cell>
        </row>
        <row r="54">
          <cell r="R54">
            <v>191130</v>
          </cell>
          <cell r="T54">
            <v>33573</v>
          </cell>
        </row>
      </sheetData>
      <sheetData sheetId="19">
        <row r="53">
          <cell r="R53">
            <v>69164</v>
          </cell>
          <cell r="T53">
            <v>48418</v>
          </cell>
        </row>
        <row r="54">
          <cell r="R54">
            <v>38295</v>
          </cell>
          <cell r="T54">
            <v>3247</v>
          </cell>
        </row>
      </sheetData>
      <sheetData sheetId="20">
        <row r="53">
          <cell r="R53">
            <v>90139</v>
          </cell>
          <cell r="T53">
            <v>92805</v>
          </cell>
        </row>
        <row r="54">
          <cell r="R54">
            <v>31908</v>
          </cell>
          <cell r="T54">
            <v>26955</v>
          </cell>
        </row>
      </sheetData>
      <sheetData sheetId="21">
        <row r="53">
          <cell r="R53">
            <v>10392</v>
          </cell>
          <cell r="T53">
            <v>8499</v>
          </cell>
        </row>
        <row r="54">
          <cell r="R54">
            <v>9492</v>
          </cell>
          <cell r="T54">
            <v>1091</v>
          </cell>
        </row>
      </sheetData>
      <sheetData sheetId="22">
        <row r="53">
          <cell r="R53">
            <v>120301</v>
          </cell>
          <cell r="T53">
            <v>138030</v>
          </cell>
        </row>
        <row r="54">
          <cell r="R54">
            <v>13093</v>
          </cell>
          <cell r="T54">
            <v>8623</v>
          </cell>
        </row>
      </sheetData>
      <sheetData sheetId="23">
        <row r="53">
          <cell r="R53">
            <v>153656</v>
          </cell>
          <cell r="T53">
            <v>196003</v>
          </cell>
        </row>
        <row r="54">
          <cell r="R54">
            <v>104169</v>
          </cell>
          <cell r="T54">
            <v>125267</v>
          </cell>
        </row>
      </sheetData>
      <sheetData sheetId="24">
        <row r="53">
          <cell r="R53">
            <v>80122</v>
          </cell>
          <cell r="T53">
            <v>88746</v>
          </cell>
        </row>
        <row r="54">
          <cell r="R54">
            <v>13746</v>
          </cell>
          <cell r="T54">
            <v>16929</v>
          </cell>
        </row>
      </sheetData>
      <sheetData sheetId="25">
        <row r="53">
          <cell r="R53">
            <v>565113</v>
          </cell>
          <cell r="T53">
            <v>602182</v>
          </cell>
        </row>
        <row r="54">
          <cell r="R54">
            <v>122464</v>
          </cell>
          <cell r="T54">
            <v>79809</v>
          </cell>
        </row>
      </sheetData>
      <sheetData sheetId="26">
        <row r="53">
          <cell r="R53">
            <v>1299821</v>
          </cell>
          <cell r="T53">
            <v>1399313</v>
          </cell>
        </row>
        <row r="54">
          <cell r="R54">
            <v>220902</v>
          </cell>
          <cell r="T54">
            <v>183424</v>
          </cell>
        </row>
      </sheetData>
      <sheetData sheetId="27">
        <row r="53">
          <cell r="R53">
            <v>146075</v>
          </cell>
          <cell r="T53">
            <v>108260</v>
          </cell>
        </row>
        <row r="54">
          <cell r="R54">
            <v>39964</v>
          </cell>
          <cell r="T54">
            <v>-577</v>
          </cell>
        </row>
      </sheetData>
      <sheetData sheetId="28">
        <row r="53">
          <cell r="R53">
            <v>115027</v>
          </cell>
          <cell r="T53">
            <v>132633</v>
          </cell>
        </row>
        <row r="54">
          <cell r="R54">
            <v>51502</v>
          </cell>
          <cell r="T54">
            <v>19522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WC Category A"/>
      <sheetName val="WC Category B"/>
      <sheetName val="WC Category C"/>
      <sheetName val="Sheet1"/>
      <sheetName val="WC000"/>
      <sheetName val="WC011"/>
      <sheetName val="WC012"/>
      <sheetName val="WC013"/>
      <sheetName val="WC014"/>
      <sheetName val="WC015"/>
      <sheetName val="DC1"/>
      <sheetName val="WC022"/>
      <sheetName val="WC023"/>
      <sheetName val="WC024"/>
      <sheetName val="WC025"/>
      <sheetName val="WC026"/>
      <sheetName val="DC2"/>
      <sheetName val="WC031"/>
      <sheetName val="WC032"/>
      <sheetName val="WC033"/>
      <sheetName val="WC034"/>
      <sheetName val="DC3"/>
      <sheetName val="WC041"/>
      <sheetName val="WC042"/>
      <sheetName val="WC043"/>
      <sheetName val="WC044"/>
      <sheetName val="WC045"/>
      <sheetName val="WC047"/>
      <sheetName val="WC048"/>
      <sheetName val="DC4"/>
      <sheetName val="WC051"/>
      <sheetName val="WC052"/>
      <sheetName val="WC053"/>
      <sheetName val="DC5"/>
    </sheetNames>
    <sheetDataSet>
      <sheetData sheetId="0">
        <row r="53">
          <cell r="R53">
            <v>25195756</v>
          </cell>
          <cell r="T53">
            <v>25126516</v>
          </cell>
        </row>
        <row r="54">
          <cell r="R54">
            <v>8481781</v>
          </cell>
          <cell r="T54">
            <v>7425615</v>
          </cell>
        </row>
      </sheetData>
      <sheetData sheetId="5">
        <row r="53">
          <cell r="R53">
            <v>16764996</v>
          </cell>
          <cell r="T53">
            <v>16434931</v>
          </cell>
        </row>
        <row r="54">
          <cell r="R54">
            <v>6202464</v>
          </cell>
          <cell r="T54">
            <v>4677479</v>
          </cell>
        </row>
      </sheetData>
      <sheetData sheetId="6">
        <row r="53">
          <cell r="R53">
            <v>146421</v>
          </cell>
          <cell r="T53">
            <v>134128</v>
          </cell>
        </row>
        <row r="54">
          <cell r="R54">
            <v>47043</v>
          </cell>
          <cell r="T54">
            <v>46357</v>
          </cell>
        </row>
      </sheetData>
      <sheetData sheetId="7">
        <row r="53">
          <cell r="R53">
            <v>126244</v>
          </cell>
          <cell r="T53">
            <v>134515</v>
          </cell>
        </row>
        <row r="54">
          <cell r="R54">
            <v>18687</v>
          </cell>
          <cell r="T54">
            <v>32877</v>
          </cell>
        </row>
      </sheetData>
      <sheetData sheetId="8">
        <row r="53">
          <cell r="R53">
            <v>132069</v>
          </cell>
          <cell r="T53">
            <v>146753</v>
          </cell>
        </row>
        <row r="54">
          <cell r="R54">
            <v>47768</v>
          </cell>
          <cell r="T54">
            <v>34073</v>
          </cell>
        </row>
      </sheetData>
      <sheetData sheetId="9">
        <row r="53">
          <cell r="R53">
            <v>511890</v>
          </cell>
          <cell r="T53">
            <v>430988</v>
          </cell>
        </row>
        <row r="54">
          <cell r="R54">
            <v>143334</v>
          </cell>
          <cell r="T54">
            <v>62933</v>
          </cell>
        </row>
      </sheetData>
      <sheetData sheetId="10">
        <row r="53">
          <cell r="R53">
            <v>267480</v>
          </cell>
          <cell r="T53">
            <v>360258</v>
          </cell>
        </row>
        <row r="54">
          <cell r="R54">
            <v>61128</v>
          </cell>
          <cell r="T54">
            <v>39771</v>
          </cell>
        </row>
      </sheetData>
      <sheetData sheetId="11">
        <row r="53">
          <cell r="R53">
            <v>221763</v>
          </cell>
          <cell r="T53">
            <v>201702</v>
          </cell>
        </row>
        <row r="54">
          <cell r="R54">
            <v>72377</v>
          </cell>
          <cell r="T54">
            <v>70189</v>
          </cell>
        </row>
      </sheetData>
      <sheetData sheetId="12">
        <row r="53">
          <cell r="R53">
            <v>237769</v>
          </cell>
          <cell r="T53">
            <v>252421</v>
          </cell>
        </row>
        <row r="54">
          <cell r="R54">
            <v>50801</v>
          </cell>
          <cell r="T54">
            <v>29722</v>
          </cell>
        </row>
      </sheetData>
      <sheetData sheetId="13">
        <row r="53">
          <cell r="R53">
            <v>919945</v>
          </cell>
          <cell r="T53">
            <v>950235</v>
          </cell>
        </row>
        <row r="54">
          <cell r="R54">
            <v>262934</v>
          </cell>
          <cell r="T54">
            <v>215860</v>
          </cell>
        </row>
      </sheetData>
      <sheetData sheetId="14">
        <row r="53">
          <cell r="R53">
            <v>648662</v>
          </cell>
          <cell r="T53">
            <v>688109</v>
          </cell>
        </row>
        <row r="54">
          <cell r="R54">
            <v>269217</v>
          </cell>
          <cell r="T54">
            <v>148540</v>
          </cell>
        </row>
      </sheetData>
      <sheetData sheetId="15">
        <row r="53">
          <cell r="R53">
            <v>439459</v>
          </cell>
          <cell r="T53">
            <v>478616</v>
          </cell>
        </row>
        <row r="54">
          <cell r="R54">
            <v>98239</v>
          </cell>
          <cell r="T54">
            <v>124940</v>
          </cell>
        </row>
      </sheetData>
      <sheetData sheetId="16">
        <row r="53">
          <cell r="R53">
            <v>309846</v>
          </cell>
          <cell r="T53">
            <v>307009</v>
          </cell>
        </row>
        <row r="54">
          <cell r="R54">
            <v>69132</v>
          </cell>
          <cell r="T54">
            <v>76114</v>
          </cell>
        </row>
      </sheetData>
      <sheetData sheetId="17">
        <row r="53">
          <cell r="R53">
            <v>376925</v>
          </cell>
          <cell r="T53">
            <v>317738</v>
          </cell>
        </row>
        <row r="54">
          <cell r="R54">
            <v>18896</v>
          </cell>
          <cell r="T54">
            <v>20981</v>
          </cell>
        </row>
      </sheetData>
      <sheetData sheetId="18">
        <row r="53">
          <cell r="R53">
            <v>203622</v>
          </cell>
          <cell r="T53">
            <v>242109</v>
          </cell>
        </row>
        <row r="54">
          <cell r="R54">
            <v>89103</v>
          </cell>
          <cell r="T54">
            <v>44142</v>
          </cell>
        </row>
      </sheetData>
      <sheetData sheetId="19">
        <row r="53">
          <cell r="R53">
            <v>518243</v>
          </cell>
          <cell r="T53">
            <v>555472</v>
          </cell>
        </row>
        <row r="54">
          <cell r="R54">
            <v>162327</v>
          </cell>
          <cell r="T54">
            <v>106466</v>
          </cell>
        </row>
      </sheetData>
      <sheetData sheetId="20">
        <row r="53">
          <cell r="R53">
            <v>124234</v>
          </cell>
          <cell r="T53">
            <v>139592</v>
          </cell>
        </row>
        <row r="54">
          <cell r="R54">
            <v>26833</v>
          </cell>
          <cell r="T54">
            <v>23688</v>
          </cell>
        </row>
      </sheetData>
      <sheetData sheetId="21">
        <row r="53">
          <cell r="R53">
            <v>101947</v>
          </cell>
          <cell r="T53">
            <v>70781</v>
          </cell>
        </row>
        <row r="54">
          <cell r="R54">
            <v>43876</v>
          </cell>
          <cell r="T54">
            <v>30468</v>
          </cell>
        </row>
      </sheetData>
      <sheetData sheetId="22">
        <row r="53">
          <cell r="R53">
            <v>99413</v>
          </cell>
          <cell r="T53">
            <v>101080</v>
          </cell>
        </row>
        <row r="54">
          <cell r="R54">
            <v>2750</v>
          </cell>
          <cell r="T54">
            <v>852256</v>
          </cell>
        </row>
      </sheetData>
      <sheetData sheetId="23">
        <row r="53">
          <cell r="R53">
            <v>55824</v>
          </cell>
          <cell r="T53">
            <v>76429</v>
          </cell>
        </row>
        <row r="54">
          <cell r="R54">
            <v>15524</v>
          </cell>
          <cell r="T54">
            <v>11982</v>
          </cell>
        </row>
      </sheetData>
      <sheetData sheetId="24">
        <row r="53">
          <cell r="R53">
            <v>242051</v>
          </cell>
          <cell r="T53">
            <v>252421</v>
          </cell>
        </row>
        <row r="54">
          <cell r="R54">
            <v>59684</v>
          </cell>
          <cell r="T54">
            <v>61558</v>
          </cell>
        </row>
      </sheetData>
      <sheetData sheetId="25">
        <row r="53">
          <cell r="R53">
            <v>555278</v>
          </cell>
          <cell r="T53">
            <v>630580</v>
          </cell>
        </row>
        <row r="54">
          <cell r="R54">
            <v>152456</v>
          </cell>
          <cell r="T54">
            <v>146779</v>
          </cell>
        </row>
      </sheetData>
      <sheetData sheetId="26">
        <row r="53">
          <cell r="R53">
            <v>890323</v>
          </cell>
          <cell r="T53">
            <v>756062</v>
          </cell>
        </row>
        <row r="54">
          <cell r="R54">
            <v>249080</v>
          </cell>
          <cell r="T54">
            <v>243067</v>
          </cell>
        </row>
      </sheetData>
      <sheetData sheetId="27">
        <row r="53">
          <cell r="R53">
            <v>273044</v>
          </cell>
          <cell r="T53">
            <v>263509</v>
          </cell>
        </row>
        <row r="54">
          <cell r="R54">
            <v>41669</v>
          </cell>
          <cell r="T54">
            <v>35145</v>
          </cell>
        </row>
      </sheetData>
      <sheetData sheetId="28">
        <row r="53">
          <cell r="R53">
            <v>252664</v>
          </cell>
          <cell r="T53">
            <v>258675</v>
          </cell>
        </row>
        <row r="54">
          <cell r="R54">
            <v>101163</v>
          </cell>
          <cell r="T54">
            <v>107740</v>
          </cell>
        </row>
      </sheetData>
      <sheetData sheetId="29">
        <row r="53">
          <cell r="R53">
            <v>346074</v>
          </cell>
          <cell r="T53">
            <v>376093</v>
          </cell>
        </row>
        <row r="54">
          <cell r="R54">
            <v>81505</v>
          </cell>
          <cell r="T54">
            <v>99593</v>
          </cell>
        </row>
      </sheetData>
      <sheetData sheetId="30">
        <row r="53">
          <cell r="R53">
            <v>185109</v>
          </cell>
          <cell r="T53">
            <v>316302</v>
          </cell>
        </row>
        <row r="54">
          <cell r="R54">
            <v>38724</v>
          </cell>
          <cell r="T54">
            <v>28670</v>
          </cell>
        </row>
      </sheetData>
      <sheetData sheetId="31">
        <row r="53">
          <cell r="R53">
            <v>28720</v>
          </cell>
          <cell r="T53">
            <v>26723</v>
          </cell>
        </row>
        <row r="54">
          <cell r="R54">
            <v>7167</v>
          </cell>
          <cell r="T54">
            <v>6221</v>
          </cell>
        </row>
      </sheetData>
      <sheetData sheetId="32">
        <row r="53">
          <cell r="R53">
            <v>24053</v>
          </cell>
          <cell r="T53">
            <v>29716</v>
          </cell>
        </row>
        <row r="54">
          <cell r="R54">
            <v>8993</v>
          </cell>
          <cell r="T54">
            <v>11445</v>
          </cell>
        </row>
      </sheetData>
      <sheetData sheetId="33">
        <row r="53">
          <cell r="R53">
            <v>134863</v>
          </cell>
          <cell r="T53">
            <v>139581</v>
          </cell>
        </row>
        <row r="54">
          <cell r="R54">
            <v>29799</v>
          </cell>
          <cell r="T54">
            <v>27447</v>
          </cell>
        </row>
      </sheetData>
      <sheetData sheetId="34">
        <row r="53">
          <cell r="R53">
            <v>56825</v>
          </cell>
          <cell r="T53">
            <v>53988</v>
          </cell>
        </row>
        <row r="54">
          <cell r="R54">
            <v>9108</v>
          </cell>
          <cell r="T54">
            <v>9112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showGridLines="0" tabSelected="1" zoomScale="85" zoomScaleNormal="85" zoomScalePageLayoutView="0" workbookViewId="0" topLeftCell="A1">
      <selection activeCell="G25" sqref="G25"/>
    </sheetView>
  </sheetViews>
  <sheetFormatPr defaultColWidth="9.140625" defaultRowHeight="12.75"/>
  <cols>
    <col min="1" max="1" width="4.00390625" style="0" customWidth="1"/>
    <col min="2" max="2" width="19.421875" style="0" customWidth="1"/>
    <col min="3" max="3" width="6.8515625" style="0" customWidth="1"/>
    <col min="4" max="12" width="11.7109375" style="0" customWidth="1"/>
    <col min="13" max="13" width="10.7109375" style="0" customWidth="1"/>
    <col min="14" max="17" width="13.7109375" style="0" hidden="1" customWidth="1"/>
    <col min="18" max="20" width="11.7109375" style="0" customWidth="1"/>
    <col min="21" max="21" width="10.7109375" style="0" customWidth="1"/>
  </cols>
  <sheetData>
    <row r="1" spans="1:21" ht="16.5">
      <c r="A1" s="1"/>
      <c r="T1" s="139" t="s">
        <v>571</v>
      </c>
      <c r="U1" s="139"/>
    </row>
    <row r="2" spans="1:17" ht="15.75" customHeight="1">
      <c r="A2" s="140" t="s">
        <v>660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21" ht="16.5">
      <c r="A3" s="34"/>
      <c r="B3" s="15"/>
      <c r="C3" s="3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ht="16.5" customHeight="1">
      <c r="A4" s="35"/>
      <c r="B4" s="20"/>
      <c r="C4" s="22"/>
      <c r="D4" s="141" t="s">
        <v>567</v>
      </c>
      <c r="E4" s="142"/>
      <c r="F4" s="143"/>
      <c r="G4" s="141" t="s">
        <v>568</v>
      </c>
      <c r="H4" s="142"/>
      <c r="I4" s="142"/>
      <c r="J4" s="72" t="s">
        <v>661</v>
      </c>
      <c r="K4" s="73"/>
      <c r="L4" s="73"/>
      <c r="M4" s="74"/>
      <c r="N4" s="142" t="s">
        <v>566</v>
      </c>
      <c r="O4" s="142"/>
      <c r="P4" s="142"/>
      <c r="Q4" s="143"/>
      <c r="R4" s="141" t="s">
        <v>510</v>
      </c>
      <c r="S4" s="142"/>
      <c r="T4" s="142"/>
      <c r="U4" s="143"/>
    </row>
    <row r="5" spans="1:21" ht="82.5">
      <c r="A5" s="36"/>
      <c r="B5" s="18" t="s">
        <v>1</v>
      </c>
      <c r="C5" s="21" t="s">
        <v>2</v>
      </c>
      <c r="D5" s="77" t="s">
        <v>3</v>
      </c>
      <c r="E5" s="78" t="s">
        <v>4</v>
      </c>
      <c r="F5" s="78" t="s">
        <v>0</v>
      </c>
      <c r="G5" s="77" t="s">
        <v>3</v>
      </c>
      <c r="H5" s="78" t="s">
        <v>4</v>
      </c>
      <c r="I5" s="78" t="s">
        <v>0</v>
      </c>
      <c r="J5" s="77" t="s">
        <v>3</v>
      </c>
      <c r="K5" s="78" t="s">
        <v>4</v>
      </c>
      <c r="L5" s="78" t="s">
        <v>0</v>
      </c>
      <c r="M5" s="79" t="s">
        <v>5</v>
      </c>
      <c r="N5" s="78" t="s">
        <v>3</v>
      </c>
      <c r="O5" s="78" t="s">
        <v>4</v>
      </c>
      <c r="P5" s="78" t="s">
        <v>0</v>
      </c>
      <c r="Q5" s="79" t="s">
        <v>5</v>
      </c>
      <c r="R5" s="77" t="s">
        <v>3</v>
      </c>
      <c r="S5" s="78" t="s">
        <v>4</v>
      </c>
      <c r="T5" s="78" t="s">
        <v>0</v>
      </c>
      <c r="U5" s="79" t="s">
        <v>5</v>
      </c>
    </row>
    <row r="6" spans="1:21" ht="16.5">
      <c r="A6" s="38"/>
      <c r="B6" s="16"/>
      <c r="C6" s="6"/>
      <c r="D6" s="7"/>
      <c r="E6" s="12"/>
      <c r="F6" s="10"/>
      <c r="G6" s="7"/>
      <c r="H6" s="12"/>
      <c r="I6" s="10"/>
      <c r="J6" s="7"/>
      <c r="K6" s="12"/>
      <c r="L6" s="12"/>
      <c r="M6" s="10"/>
      <c r="N6" s="7"/>
      <c r="O6" s="12"/>
      <c r="P6" s="12"/>
      <c r="Q6" s="10"/>
      <c r="R6" s="7"/>
      <c r="S6" s="12"/>
      <c r="T6" s="12"/>
      <c r="U6" s="10"/>
    </row>
    <row r="7" spans="1:21" ht="33">
      <c r="A7" s="38"/>
      <c r="B7" s="19" t="s">
        <v>6</v>
      </c>
      <c r="C7" s="6"/>
      <c r="D7" s="7"/>
      <c r="E7" s="13"/>
      <c r="F7" s="10"/>
      <c r="G7" s="7"/>
      <c r="H7" s="13"/>
      <c r="I7" s="10"/>
      <c r="J7" s="7"/>
      <c r="K7" s="13"/>
      <c r="L7" s="13"/>
      <c r="M7" s="10"/>
      <c r="N7" s="7"/>
      <c r="O7" s="13"/>
      <c r="P7" s="13"/>
      <c r="Q7" s="10"/>
      <c r="R7" s="7"/>
      <c r="S7" s="13"/>
      <c r="T7" s="13"/>
      <c r="U7" s="10"/>
    </row>
    <row r="8" spans="1:21" ht="16.5">
      <c r="A8" s="38"/>
      <c r="B8" s="16"/>
      <c r="C8" s="6"/>
      <c r="D8" s="7"/>
      <c r="E8" s="13"/>
      <c r="F8" s="10"/>
      <c r="G8" s="7"/>
      <c r="H8" s="13"/>
      <c r="I8" s="10"/>
      <c r="J8" s="7"/>
      <c r="K8" s="13"/>
      <c r="L8" s="13"/>
      <c r="M8" s="10"/>
      <c r="N8" s="7"/>
      <c r="O8" s="13"/>
      <c r="P8" s="13"/>
      <c r="Q8" s="10"/>
      <c r="R8" s="7"/>
      <c r="S8" s="13"/>
      <c r="T8" s="13"/>
      <c r="U8" s="10"/>
    </row>
    <row r="9" spans="1:21" ht="12.75" customHeight="1">
      <c r="A9" s="7"/>
      <c r="B9" s="107" t="s">
        <v>7</v>
      </c>
      <c r="C9" s="23" t="s">
        <v>8</v>
      </c>
      <c r="D9" s="52">
        <f>'EC'!D68</f>
        <v>13834521</v>
      </c>
      <c r="E9" s="52">
        <f>'EC'!E68</f>
        <v>6247691</v>
      </c>
      <c r="F9" s="58">
        <f>$D9+$E9</f>
        <v>20082212</v>
      </c>
      <c r="G9" s="62">
        <f>'EC'!G68</f>
        <v>13033461.18</v>
      </c>
      <c r="H9" s="52">
        <f>'EC'!H68</f>
        <v>5391376.614999999</v>
      </c>
      <c r="I9" s="63">
        <f>$G9+$H9</f>
        <v>18424837.794999998</v>
      </c>
      <c r="J9" s="62">
        <f>'EC'!J68</f>
        <v>12553434.265</v>
      </c>
      <c r="K9" s="52">
        <f>'EC'!K68</f>
        <v>4695649.589</v>
      </c>
      <c r="L9" s="52">
        <f>$J9+$K9</f>
        <v>17249083.854000002</v>
      </c>
      <c r="M9" s="53">
        <f aca="true" t="shared" si="0" ref="M9:M18">IF($I9=0,0,$L9/$I9)</f>
        <v>0.9361864699118783</v>
      </c>
      <c r="N9" s="62">
        <f>'EC'!N68</f>
        <v>0</v>
      </c>
      <c r="O9" s="52">
        <f>'EC'!O68</f>
        <v>0</v>
      </c>
      <c r="P9" s="52">
        <f>$N9+$O9</f>
        <v>0</v>
      </c>
      <c r="Q9" s="53">
        <f>IF($P9=0,0,$P9/$I9)</f>
        <v>0</v>
      </c>
      <c r="R9" s="62">
        <f>'EC'!R68</f>
        <v>15276686</v>
      </c>
      <c r="S9" s="52">
        <f>'EC'!S68</f>
        <v>4497968</v>
      </c>
      <c r="T9" s="52">
        <f aca="true" t="shared" si="1" ref="T9:T17">$R9+$S9</f>
        <v>19774654</v>
      </c>
      <c r="U9" s="53">
        <f aca="true" t="shared" si="2" ref="U9:U18">IF($I9=0,0,$T9/$I9)</f>
        <v>1.073260683215692</v>
      </c>
    </row>
    <row r="10" spans="1:21" ht="12.75" customHeight="1">
      <c r="A10" s="7"/>
      <c r="B10" s="107" t="s">
        <v>9</v>
      </c>
      <c r="C10" s="23" t="s">
        <v>10</v>
      </c>
      <c r="D10" s="52">
        <f>'FS'!D44</f>
        <v>7785104</v>
      </c>
      <c r="E10" s="52">
        <f>'FS'!E44</f>
        <v>2065170</v>
      </c>
      <c r="F10" s="58">
        <f aca="true" t="shared" si="3" ref="F10:F17">$D10+$E10</f>
        <v>9850274</v>
      </c>
      <c r="G10" s="62">
        <f>'FS'!G44</f>
        <v>8171500.588000001</v>
      </c>
      <c r="H10" s="52">
        <f>'FS'!H44</f>
        <v>2211554.8130000005</v>
      </c>
      <c r="I10" s="63">
        <f aca="true" t="shared" si="4" ref="I10:I17">$G10+$H10</f>
        <v>10383055.401000002</v>
      </c>
      <c r="J10" s="62">
        <f>'FS'!J44</f>
        <v>6635360.372</v>
      </c>
      <c r="K10" s="52">
        <f>'FS'!K44</f>
        <v>1493203.92</v>
      </c>
      <c r="L10" s="52">
        <f aca="true" t="shared" si="5" ref="L10:L17">$J10+$K10</f>
        <v>8128564.292</v>
      </c>
      <c r="M10" s="53">
        <f t="shared" si="0"/>
        <v>0.782868238497228</v>
      </c>
      <c r="N10" s="62">
        <f>'FS'!N44</f>
        <v>0</v>
      </c>
      <c r="O10" s="52">
        <f>'FS'!O44</f>
        <v>0</v>
      </c>
      <c r="P10" s="52">
        <f aca="true" t="shared" si="6" ref="P10:P17">$N10+$O10</f>
        <v>0</v>
      </c>
      <c r="Q10" s="53">
        <f aca="true" t="shared" si="7" ref="Q10:Q17">IF($P10=0,0,$P10/$I10)</f>
        <v>0</v>
      </c>
      <c r="R10" s="62">
        <f>'FS'!R44</f>
        <v>7596847.944999999</v>
      </c>
      <c r="S10" s="52">
        <f>'FS'!S44</f>
        <v>1654568.7449999999</v>
      </c>
      <c r="T10" s="52">
        <f t="shared" si="1"/>
        <v>9251416.69</v>
      </c>
      <c r="U10" s="53">
        <f t="shared" si="2"/>
        <v>0.8910110109890184</v>
      </c>
    </row>
    <row r="11" spans="1:21" ht="12.75" customHeight="1">
      <c r="A11" s="7"/>
      <c r="B11" s="107" t="s">
        <v>11</v>
      </c>
      <c r="C11" s="23" t="s">
        <v>12</v>
      </c>
      <c r="D11" s="52">
        <f>'GT'!D32</f>
        <v>55913568</v>
      </c>
      <c r="E11" s="52">
        <f>'GT'!E32</f>
        <v>10798204</v>
      </c>
      <c r="F11" s="58">
        <f t="shared" si="3"/>
        <v>66711772</v>
      </c>
      <c r="G11" s="62">
        <f>'GT'!G32</f>
        <v>59022923.585999995</v>
      </c>
      <c r="H11" s="52">
        <f>'GT'!H32</f>
        <v>11304344.957000002</v>
      </c>
      <c r="I11" s="63">
        <f t="shared" si="4"/>
        <v>70327268.543</v>
      </c>
      <c r="J11" s="62">
        <f>'GT'!J32</f>
        <v>55355265.53799998</v>
      </c>
      <c r="K11" s="52">
        <f>'GT'!K32</f>
        <v>9279763.859000003</v>
      </c>
      <c r="L11" s="52">
        <f t="shared" si="5"/>
        <v>64635029.396999985</v>
      </c>
      <c r="M11" s="53">
        <f t="shared" si="0"/>
        <v>0.9190607105333598</v>
      </c>
      <c r="N11" s="62">
        <f>'GT'!N32</f>
        <v>0</v>
      </c>
      <c r="O11" s="52">
        <f>'GT'!O32</f>
        <v>0</v>
      </c>
      <c r="P11" s="52">
        <f t="shared" si="6"/>
        <v>0</v>
      </c>
      <c r="Q11" s="53">
        <f t="shared" si="7"/>
        <v>0</v>
      </c>
      <c r="R11" s="62">
        <f>'GT'!R32</f>
        <v>58709345</v>
      </c>
      <c r="S11" s="52">
        <f>'GT'!S32</f>
        <v>10366853</v>
      </c>
      <c r="T11" s="52">
        <f t="shared" si="1"/>
        <v>69076198</v>
      </c>
      <c r="U11" s="53">
        <f t="shared" si="2"/>
        <v>0.982210733206067</v>
      </c>
    </row>
    <row r="12" spans="1:21" ht="12.75" customHeight="1">
      <c r="A12" s="7"/>
      <c r="B12" s="107" t="s">
        <v>13</v>
      </c>
      <c r="C12" s="23" t="s">
        <v>14</v>
      </c>
      <c r="D12" s="52">
        <f>KZ!D92</f>
        <v>27421500</v>
      </c>
      <c r="E12" s="52">
        <f>KZ!E92</f>
        <v>10749559</v>
      </c>
      <c r="F12" s="58">
        <f t="shared" si="3"/>
        <v>38171059</v>
      </c>
      <c r="G12" s="62">
        <f>KZ!G92</f>
        <v>30742506.9</v>
      </c>
      <c r="H12" s="52">
        <f>KZ!H92</f>
        <v>10280634.632000003</v>
      </c>
      <c r="I12" s="63">
        <f t="shared" si="4"/>
        <v>41023141.532000005</v>
      </c>
      <c r="J12" s="62">
        <f>KZ!J92</f>
        <v>28345011.760999985</v>
      </c>
      <c r="K12" s="52">
        <f>KZ!K92</f>
        <v>9939823.215999996</v>
      </c>
      <c r="L12" s="52">
        <f t="shared" si="5"/>
        <v>38284834.97699998</v>
      </c>
      <c r="M12" s="53">
        <f t="shared" si="0"/>
        <v>0.933249710950001</v>
      </c>
      <c r="N12" s="62">
        <f>KZ!N92</f>
        <v>0</v>
      </c>
      <c r="O12" s="52">
        <f>KZ!O92</f>
        <v>0</v>
      </c>
      <c r="P12" s="52">
        <f t="shared" si="6"/>
        <v>0</v>
      </c>
      <c r="Q12" s="53">
        <f t="shared" si="7"/>
        <v>0</v>
      </c>
      <c r="R12" s="62">
        <f>KZ!R92</f>
        <v>30699760</v>
      </c>
      <c r="S12" s="52">
        <f>KZ!S92</f>
        <v>9604729</v>
      </c>
      <c r="T12" s="52">
        <f t="shared" si="1"/>
        <v>40304489</v>
      </c>
      <c r="U12" s="53">
        <f t="shared" si="2"/>
        <v>0.9824817772320186</v>
      </c>
    </row>
    <row r="13" spans="1:21" ht="12.75" customHeight="1">
      <c r="A13" s="7"/>
      <c r="B13" s="107" t="s">
        <v>15</v>
      </c>
      <c r="C13" s="23" t="s">
        <v>16</v>
      </c>
      <c r="D13" s="52">
        <f>LP!D49</f>
        <v>6475846</v>
      </c>
      <c r="E13" s="52">
        <f>LP!E49</f>
        <v>4833767</v>
      </c>
      <c r="F13" s="58">
        <f t="shared" si="3"/>
        <v>11309613</v>
      </c>
      <c r="G13" s="62">
        <f>LP!G49</f>
        <v>5023203.8089999985</v>
      </c>
      <c r="H13" s="52">
        <f>LP!H49</f>
        <v>3893745.145</v>
      </c>
      <c r="I13" s="63">
        <f t="shared" si="4"/>
        <v>8916948.953999998</v>
      </c>
      <c r="J13" s="62">
        <f>LP!J49</f>
        <v>6945116.564</v>
      </c>
      <c r="K13" s="52">
        <f>LP!K49</f>
        <v>4272163.73</v>
      </c>
      <c r="L13" s="52">
        <f t="shared" si="5"/>
        <v>11217280.294</v>
      </c>
      <c r="M13" s="53">
        <f t="shared" si="0"/>
        <v>1.2579729178519197</v>
      </c>
      <c r="N13" s="62">
        <f>LP!N49</f>
        <v>0</v>
      </c>
      <c r="O13" s="52">
        <f>LP!O49</f>
        <v>0</v>
      </c>
      <c r="P13" s="52">
        <f t="shared" si="6"/>
        <v>0</v>
      </c>
      <c r="Q13" s="53">
        <f t="shared" si="7"/>
        <v>0</v>
      </c>
      <c r="R13" s="62">
        <f>LP!R49</f>
        <v>7077347</v>
      </c>
      <c r="S13" s="52">
        <f>LP!S49</f>
        <v>3363241</v>
      </c>
      <c r="T13" s="52">
        <f t="shared" si="1"/>
        <v>10440588</v>
      </c>
      <c r="U13" s="53">
        <f t="shared" si="2"/>
        <v>1.1708699975585846</v>
      </c>
    </row>
    <row r="14" spans="1:21" ht="12.75" customHeight="1">
      <c r="A14" s="7"/>
      <c r="B14" s="107" t="s">
        <v>17</v>
      </c>
      <c r="C14" s="23" t="s">
        <v>18</v>
      </c>
      <c r="D14" s="52">
        <f>MP!D36</f>
        <v>6543788</v>
      </c>
      <c r="E14" s="52">
        <f>MP!E36</f>
        <v>3323424</v>
      </c>
      <c r="F14" s="58">
        <f t="shared" si="3"/>
        <v>9867212</v>
      </c>
      <c r="G14" s="62">
        <f>MP!G36</f>
        <v>7403208.817</v>
      </c>
      <c r="H14" s="52">
        <f>MP!H36</f>
        <v>3197174.875</v>
      </c>
      <c r="I14" s="63">
        <f t="shared" si="4"/>
        <v>10600383.692</v>
      </c>
      <c r="J14" s="62">
        <f>MP!J36</f>
        <v>7611058.858999999</v>
      </c>
      <c r="K14" s="52">
        <f>MP!K36</f>
        <v>1870268.035</v>
      </c>
      <c r="L14" s="52">
        <f t="shared" si="5"/>
        <v>9481326.894</v>
      </c>
      <c r="M14" s="53">
        <f t="shared" si="0"/>
        <v>0.8944324252296131</v>
      </c>
      <c r="N14" s="62">
        <f>MP!N36</f>
        <v>0</v>
      </c>
      <c r="O14" s="52">
        <f>MP!O36</f>
        <v>0</v>
      </c>
      <c r="P14" s="52">
        <f t="shared" si="6"/>
        <v>0</v>
      </c>
      <c r="Q14" s="53">
        <f t="shared" si="7"/>
        <v>0</v>
      </c>
      <c r="R14" s="62">
        <f>MP!R36</f>
        <v>7944965</v>
      </c>
      <c r="S14" s="52">
        <f>MP!S36</f>
        <v>2125290</v>
      </c>
      <c r="T14" s="52">
        <f t="shared" si="1"/>
        <v>10070255</v>
      </c>
      <c r="U14" s="53">
        <f t="shared" si="2"/>
        <v>0.9499896694871448</v>
      </c>
    </row>
    <row r="15" spans="1:21" ht="12.75" customHeight="1">
      <c r="A15" s="7"/>
      <c r="B15" s="107" t="s">
        <v>21</v>
      </c>
      <c r="C15" s="26" t="s">
        <v>22</v>
      </c>
      <c r="D15" s="52">
        <f>NC!D51</f>
        <v>3217444</v>
      </c>
      <c r="E15" s="52">
        <f>NC!E51</f>
        <v>861304</v>
      </c>
      <c r="F15" s="58">
        <f>$D15+$E15</f>
        <v>4078748</v>
      </c>
      <c r="G15" s="62">
        <f>NC!G51</f>
        <v>2808432.6840000004</v>
      </c>
      <c r="H15" s="52">
        <f>NC!H51</f>
        <v>671703.972</v>
      </c>
      <c r="I15" s="63">
        <f>$G15+$H15</f>
        <v>3480136.6560000004</v>
      </c>
      <c r="J15" s="62">
        <f>NC!J51</f>
        <v>2477500.301</v>
      </c>
      <c r="K15" s="52">
        <f>NC!K51</f>
        <v>488975.687</v>
      </c>
      <c r="L15" s="52">
        <f>$J15+$K15</f>
        <v>2966475.988</v>
      </c>
      <c r="M15" s="53">
        <f t="shared" si="0"/>
        <v>0.8524021557847697</v>
      </c>
      <c r="N15" s="62">
        <f>NC!N51</f>
        <v>0</v>
      </c>
      <c r="O15" s="52">
        <f>NC!O51</f>
        <v>0</v>
      </c>
      <c r="P15" s="52">
        <f>$N15+$O15</f>
        <v>0</v>
      </c>
      <c r="Q15" s="53">
        <f>IF($P15=0,0,$P15/$I15)</f>
        <v>0</v>
      </c>
      <c r="R15" s="62">
        <f>NC!R51</f>
        <v>3298199</v>
      </c>
      <c r="S15" s="52">
        <f>NC!S51</f>
        <v>617223</v>
      </c>
      <c r="T15" s="52">
        <f>$R15+$S15</f>
        <v>3915422</v>
      </c>
      <c r="U15" s="53">
        <f t="shared" si="2"/>
        <v>1.1250770837546098</v>
      </c>
    </row>
    <row r="16" spans="1:21" ht="12.75" customHeight="1">
      <c r="A16" s="7"/>
      <c r="B16" s="107" t="s">
        <v>19</v>
      </c>
      <c r="C16" s="23" t="s">
        <v>20</v>
      </c>
      <c r="D16" s="52">
        <f>NW!D42</f>
        <v>6625476</v>
      </c>
      <c r="E16" s="52">
        <f>NW!E42</f>
        <v>2585570</v>
      </c>
      <c r="F16" s="58">
        <f t="shared" si="3"/>
        <v>9211046</v>
      </c>
      <c r="G16" s="62">
        <f>NW!G42</f>
        <v>6929960.6729999995</v>
      </c>
      <c r="H16" s="52">
        <f>NW!H42</f>
        <v>2751491.401</v>
      </c>
      <c r="I16" s="63">
        <f t="shared" si="4"/>
        <v>9681452.074</v>
      </c>
      <c r="J16" s="62">
        <f>NW!J42</f>
        <v>6444490.023999999</v>
      </c>
      <c r="K16" s="52">
        <f>NW!K42</f>
        <v>1037122.3459999999</v>
      </c>
      <c r="L16" s="52">
        <f t="shared" si="5"/>
        <v>7481612.369999999</v>
      </c>
      <c r="M16" s="53">
        <f t="shared" si="0"/>
        <v>0.7727779172808411</v>
      </c>
      <c r="N16" s="62">
        <f>NW!N42</f>
        <v>0</v>
      </c>
      <c r="O16" s="52">
        <f>NW!O42</f>
        <v>0</v>
      </c>
      <c r="P16" s="52">
        <f t="shared" si="6"/>
        <v>0</v>
      </c>
      <c r="Q16" s="53">
        <f t="shared" si="7"/>
        <v>0</v>
      </c>
      <c r="R16" s="62">
        <f>NW!R42</f>
        <v>7447378</v>
      </c>
      <c r="S16" s="52">
        <f>NW!S42</f>
        <v>1283264</v>
      </c>
      <c r="T16" s="52">
        <f t="shared" si="1"/>
        <v>8730642</v>
      </c>
      <c r="U16" s="53">
        <f t="shared" si="2"/>
        <v>0.9017905509697822</v>
      </c>
    </row>
    <row r="17" spans="1:21" ht="12.75" customHeight="1">
      <c r="A17" s="7"/>
      <c r="B17" s="108" t="s">
        <v>23</v>
      </c>
      <c r="C17" s="26" t="s">
        <v>24</v>
      </c>
      <c r="D17" s="52">
        <f>WC!D51</f>
        <v>25195756</v>
      </c>
      <c r="E17" s="52">
        <f>WC!E51</f>
        <v>8481781</v>
      </c>
      <c r="F17" s="58">
        <f t="shared" si="3"/>
        <v>33677537</v>
      </c>
      <c r="G17" s="62">
        <f>WC!G51</f>
        <v>32334619.557000004</v>
      </c>
      <c r="H17" s="52">
        <f>WC!H51</f>
        <v>8083470.739000001</v>
      </c>
      <c r="I17" s="63">
        <f t="shared" si="4"/>
        <v>40418090.296000004</v>
      </c>
      <c r="J17" s="62">
        <f>WC!J51</f>
        <v>30569878.252000004</v>
      </c>
      <c r="K17" s="52">
        <f>WC!K51</f>
        <v>6547829.083999999</v>
      </c>
      <c r="L17" s="52">
        <f t="shared" si="5"/>
        <v>37117707.336</v>
      </c>
      <c r="M17" s="53">
        <f t="shared" si="0"/>
        <v>0.918343916404021</v>
      </c>
      <c r="N17" s="62">
        <f>WC!N51</f>
        <v>0</v>
      </c>
      <c r="O17" s="52">
        <f>WC!O51</f>
        <v>0</v>
      </c>
      <c r="P17" s="52">
        <f t="shared" si="6"/>
        <v>0</v>
      </c>
      <c r="Q17" s="53">
        <f t="shared" si="7"/>
        <v>0</v>
      </c>
      <c r="R17" s="62">
        <f>WC!R51</f>
        <v>25126516</v>
      </c>
      <c r="S17" s="52">
        <f>WC!S51</f>
        <v>7425615</v>
      </c>
      <c r="T17" s="52">
        <f t="shared" si="1"/>
        <v>32552131</v>
      </c>
      <c r="U17" s="53">
        <f t="shared" si="2"/>
        <v>0.8053851817739528</v>
      </c>
    </row>
    <row r="18" spans="1:21" ht="12.75" customHeight="1">
      <c r="A18" s="7"/>
      <c r="B18" s="106" t="s">
        <v>0</v>
      </c>
      <c r="C18" s="6"/>
      <c r="D18" s="92">
        <f>SUM(D9:D17)</f>
        <v>153013003</v>
      </c>
      <c r="E18" s="92">
        <f>SUM(E9:E17)</f>
        <v>49946470</v>
      </c>
      <c r="F18" s="93">
        <f>$D18+$E18</f>
        <v>202959473</v>
      </c>
      <c r="G18" s="94">
        <f>SUM(G9:G17)</f>
        <v>165469817.794</v>
      </c>
      <c r="H18" s="92">
        <f>SUM(H9:H17)</f>
        <v>47785497.149000004</v>
      </c>
      <c r="I18" s="138">
        <f>$G18+$H18</f>
        <v>213255314.94300002</v>
      </c>
      <c r="J18" s="94">
        <f>SUM(J9:J17)</f>
        <v>156937115.93599996</v>
      </c>
      <c r="K18" s="96">
        <f>SUM(K9:K17)</f>
        <v>39624799.466</v>
      </c>
      <c r="L18" s="92">
        <f>$J18+$K18</f>
        <v>196561915.40199995</v>
      </c>
      <c r="M18" s="55">
        <f t="shared" si="0"/>
        <v>0.9217210621669056</v>
      </c>
      <c r="N18" s="64">
        <f>SUM(N9:N17)</f>
        <v>0</v>
      </c>
      <c r="O18" s="61">
        <f>SUM(O9:O17)</f>
        <v>0</v>
      </c>
      <c r="P18" s="54">
        <f>$N18+$O18</f>
        <v>0</v>
      </c>
      <c r="Q18" s="55">
        <f>IF($P18=0,0,$P18/$I18)</f>
        <v>0</v>
      </c>
      <c r="R18" s="54">
        <f>SUM(R9:R17)</f>
        <v>163177043.945</v>
      </c>
      <c r="S18" s="54">
        <f>SUM(S9:S17)</f>
        <v>40938751.745000005</v>
      </c>
      <c r="T18" s="54">
        <f>$R18+$S18</f>
        <v>204115795.69</v>
      </c>
      <c r="U18" s="55">
        <f t="shared" si="2"/>
        <v>0.9571428301543486</v>
      </c>
    </row>
    <row r="19" spans="1:21" ht="12.75" customHeight="1">
      <c r="A19" s="9"/>
      <c r="B19" s="17"/>
      <c r="C19" s="42"/>
      <c r="D19" s="46"/>
      <c r="E19" s="47"/>
      <c r="F19" s="48"/>
      <c r="G19" s="46"/>
      <c r="H19" s="47"/>
      <c r="I19" s="48"/>
      <c r="J19" s="46"/>
      <c r="K19" s="47"/>
      <c r="L19" s="47"/>
      <c r="M19" s="48"/>
      <c r="N19" s="46"/>
      <c r="O19" s="47"/>
      <c r="P19" s="47"/>
      <c r="Q19" s="48"/>
      <c r="R19" s="46"/>
      <c r="S19" s="47"/>
      <c r="T19" s="47"/>
      <c r="U19" s="48"/>
    </row>
    <row r="20" ht="12.75">
      <c r="B20" s="105" t="s">
        <v>572</v>
      </c>
    </row>
    <row r="21" spans="2:12" ht="12.75">
      <c r="B21" s="123" t="s">
        <v>569</v>
      </c>
      <c r="J21" s="113">
        <f>J18-'[11]Summary per Province'!Z18</f>
        <v>156937115.93599996</v>
      </c>
      <c r="K21" s="113">
        <f>K18-'[11]Summary per Province'!AA18</f>
        <v>39624799.466</v>
      </c>
      <c r="L21" s="113">
        <f>L18-'[11]Summary per Province'!AB18</f>
        <v>196561915.40199995</v>
      </c>
    </row>
    <row r="22" spans="10:12" ht="12.75">
      <c r="J22" s="114"/>
      <c r="K22" s="114"/>
      <c r="L22" s="114"/>
    </row>
    <row r="23" spans="1:21" s="128" customFormat="1" ht="12.75" hidden="1">
      <c r="A23" s="125"/>
      <c r="B23" s="126" t="s">
        <v>574</v>
      </c>
      <c r="C23" s="126"/>
      <c r="D23" s="127">
        <f>'[10]Summary'!$R$53-D18</f>
        <v>38428223.31299999</v>
      </c>
      <c r="E23" s="127">
        <f>'[10]Summary'!$R$54-E18</f>
        <v>-8756280.342999995</v>
      </c>
      <c r="F23" s="127">
        <f>'[10]Summary'!$R$56-F18</f>
        <v>29671942.97</v>
      </c>
      <c r="G23" s="127">
        <f>'[10]Summary'!$S$53-G18</f>
        <v>39613707.79699999</v>
      </c>
      <c r="H23" s="127">
        <f>'[10]Summary'!$S$54-H18</f>
        <v>-8469069.776000008</v>
      </c>
      <c r="I23" s="127">
        <f>'[10]Summary'!$S$56-I18</f>
        <v>31144638.020999968</v>
      </c>
      <c r="J23" s="127">
        <f>'[11]Summary per Province'!$Z$18-J18</f>
        <v>-156937115.93599996</v>
      </c>
      <c r="K23" s="127">
        <f>'[11]Summary per Province'!$AA$18-K18+4</f>
        <v>-39624795.466</v>
      </c>
      <c r="L23" s="127">
        <f>'[11]Summary per Province'!$AB$18-L18+4</f>
        <v>-196561911.40199995</v>
      </c>
      <c r="M23" s="127"/>
      <c r="N23" s="127">
        <f>N18</f>
        <v>0</v>
      </c>
      <c r="O23" s="127">
        <f>O18</f>
        <v>0</v>
      </c>
      <c r="P23" s="127">
        <f>P18</f>
        <v>0</v>
      </c>
      <c r="Q23" s="127">
        <f>Q18</f>
        <v>0</v>
      </c>
      <c r="R23" s="127">
        <f>'[10]Summary'!$T$53-R18</f>
        <v>65954841.90600002</v>
      </c>
      <c r="S23" s="127">
        <f>'[10]Summary'!$T$54-S18</f>
        <v>-385591.5990000069</v>
      </c>
      <c r="T23" s="127">
        <f>'[10]Summary'!$T$56-T18</f>
        <v>65569250.30699998</v>
      </c>
      <c r="U23" s="127"/>
    </row>
  </sheetData>
  <sheetProtection password="F954" sheet="1" objects="1" scenarios="1"/>
  <mergeCells count="6">
    <mergeCell ref="T1:U1"/>
    <mergeCell ref="A2:Q2"/>
    <mergeCell ref="R4:U4"/>
    <mergeCell ref="D4:F4"/>
    <mergeCell ref="G4:I4"/>
    <mergeCell ref="N4:Q4"/>
  </mergeCells>
  <conditionalFormatting sqref="D23:U23">
    <cfRule type="cellIs" priority="1" dxfId="0" operator="notEqual" stopIfTrue="1">
      <formula>0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  <ignoredErrors>
    <ignoredError sqref="F18 I1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V10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8.57421875" style="0" customWidth="1"/>
    <col min="4" max="12" width="11.7109375" style="0" customWidth="1"/>
    <col min="13" max="13" width="10.7109375" style="0" customWidth="1"/>
    <col min="14" max="17" width="12.7109375" style="0" hidden="1" customWidth="1"/>
    <col min="18" max="20" width="12.7109375" style="0" customWidth="1"/>
    <col min="21" max="21" width="10.7109375" style="0" customWidth="1"/>
  </cols>
  <sheetData>
    <row r="1" ht="16.5">
      <c r="A1" s="1"/>
    </row>
    <row r="2" spans="1:17" ht="15.75" customHeight="1">
      <c r="A2" s="140" t="s">
        <v>660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21" ht="16.5">
      <c r="A3" s="34"/>
      <c r="B3" s="15"/>
      <c r="C3" s="3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ht="16.5" customHeight="1">
      <c r="A4" s="35"/>
      <c r="B4" s="20"/>
      <c r="C4" s="22"/>
      <c r="D4" s="141" t="s">
        <v>567</v>
      </c>
      <c r="E4" s="142"/>
      <c r="F4" s="143"/>
      <c r="G4" s="141" t="s">
        <v>568</v>
      </c>
      <c r="H4" s="142"/>
      <c r="I4" s="142"/>
      <c r="J4" s="72" t="s">
        <v>661</v>
      </c>
      <c r="K4" s="73"/>
      <c r="L4" s="73"/>
      <c r="M4" s="74"/>
      <c r="N4" s="142" t="s">
        <v>566</v>
      </c>
      <c r="O4" s="142"/>
      <c r="P4" s="142"/>
      <c r="Q4" s="143"/>
      <c r="R4" s="141" t="s">
        <v>510</v>
      </c>
      <c r="S4" s="142"/>
      <c r="T4" s="142"/>
      <c r="U4" s="143"/>
    </row>
    <row r="5" spans="1:21" ht="82.5">
      <c r="A5" s="36"/>
      <c r="B5" s="18" t="s">
        <v>1</v>
      </c>
      <c r="C5" s="21" t="s">
        <v>2</v>
      </c>
      <c r="D5" s="77" t="s">
        <v>3</v>
      </c>
      <c r="E5" s="78" t="s">
        <v>4</v>
      </c>
      <c r="F5" s="78" t="s">
        <v>0</v>
      </c>
      <c r="G5" s="77" t="s">
        <v>3</v>
      </c>
      <c r="H5" s="78" t="s">
        <v>4</v>
      </c>
      <c r="I5" s="78" t="s">
        <v>0</v>
      </c>
      <c r="J5" s="77" t="s">
        <v>3</v>
      </c>
      <c r="K5" s="78" t="s">
        <v>4</v>
      </c>
      <c r="L5" s="78" t="s">
        <v>0</v>
      </c>
      <c r="M5" s="79" t="s">
        <v>5</v>
      </c>
      <c r="N5" s="78" t="s">
        <v>3</v>
      </c>
      <c r="O5" s="78" t="s">
        <v>4</v>
      </c>
      <c r="P5" s="78" t="s">
        <v>0</v>
      </c>
      <c r="Q5" s="79" t="s">
        <v>5</v>
      </c>
      <c r="R5" s="77" t="s">
        <v>3</v>
      </c>
      <c r="S5" s="78" t="s">
        <v>4</v>
      </c>
      <c r="T5" s="78" t="s">
        <v>0</v>
      </c>
      <c r="U5" s="79" t="s">
        <v>5</v>
      </c>
    </row>
    <row r="6" spans="1:21" ht="16.5">
      <c r="A6" s="37"/>
      <c r="B6" s="3"/>
      <c r="C6" s="3"/>
      <c r="D6" s="4"/>
      <c r="E6" s="12"/>
      <c r="F6" s="11"/>
      <c r="G6" s="4"/>
      <c r="H6" s="12"/>
      <c r="I6" s="15"/>
      <c r="J6" s="70"/>
      <c r="K6" s="12"/>
      <c r="L6" s="12"/>
      <c r="M6" s="71"/>
      <c r="N6" s="15"/>
      <c r="O6" s="12"/>
      <c r="P6" s="12"/>
      <c r="Q6" s="11"/>
      <c r="R6" s="4"/>
      <c r="S6" s="12"/>
      <c r="T6" s="12"/>
      <c r="U6" s="11"/>
    </row>
    <row r="7" spans="1:21" ht="16.5">
      <c r="A7" s="5"/>
      <c r="B7" s="5" t="s">
        <v>19</v>
      </c>
      <c r="C7" s="6"/>
      <c r="D7" s="7"/>
      <c r="E7" s="13"/>
      <c r="F7" s="10"/>
      <c r="G7" s="7"/>
      <c r="H7" s="13"/>
      <c r="I7" s="16"/>
      <c r="J7" s="50"/>
      <c r="K7" s="13"/>
      <c r="L7" s="13"/>
      <c r="M7" s="51"/>
      <c r="N7" s="16"/>
      <c r="O7" s="13"/>
      <c r="P7" s="13"/>
      <c r="Q7" s="10"/>
      <c r="R7" s="7"/>
      <c r="S7" s="13"/>
      <c r="T7" s="13"/>
      <c r="U7" s="10"/>
    </row>
    <row r="8" spans="1:21" ht="16.5">
      <c r="A8" s="5"/>
      <c r="B8" s="6"/>
      <c r="C8" s="6"/>
      <c r="D8" s="7"/>
      <c r="E8" s="13"/>
      <c r="F8" s="10"/>
      <c r="G8" s="7"/>
      <c r="H8" s="13"/>
      <c r="I8" s="16"/>
      <c r="J8" s="50"/>
      <c r="K8" s="13"/>
      <c r="L8" s="13"/>
      <c r="M8" s="51"/>
      <c r="N8" s="16"/>
      <c r="O8" s="13"/>
      <c r="P8" s="13"/>
      <c r="Q8" s="10"/>
      <c r="R8" s="7"/>
      <c r="S8" s="13"/>
      <c r="T8" s="13"/>
      <c r="U8" s="10"/>
    </row>
    <row r="9" spans="1:21" ht="12.75">
      <c r="A9" s="23" t="s">
        <v>34</v>
      </c>
      <c r="B9" s="27" t="s">
        <v>403</v>
      </c>
      <c r="C9" s="23" t="s">
        <v>404</v>
      </c>
      <c r="D9" s="85">
        <f>'[8]NW371'!$R$53</f>
        <v>121572</v>
      </c>
      <c r="E9" s="85">
        <f>'[8]NW371'!$R$54</f>
        <v>242011</v>
      </c>
      <c r="F9" s="63">
        <f>$D9+$E9</f>
        <v>363583</v>
      </c>
      <c r="G9" s="87">
        <f>('[17]NW371'!$D$57)/1000</f>
        <v>108708.012</v>
      </c>
      <c r="H9" s="85">
        <f>('[17]NW371'!$D$58)/1000</f>
        <v>242011.031</v>
      </c>
      <c r="I9" s="58">
        <f aca="true" t="shared" si="0" ref="I9:I42">$J9+$K9</f>
        <v>133940.299</v>
      </c>
      <c r="J9" s="86">
        <f>('[17]NW371'!$M$57)/1000</f>
        <v>83025.048</v>
      </c>
      <c r="K9" s="87">
        <f>('[17]NW371'!$M$58)/1000</f>
        <v>50915.251</v>
      </c>
      <c r="L9" s="52">
        <f aca="true" t="shared" si="1" ref="L9:L42">$J9+$K9</f>
        <v>133940.299</v>
      </c>
      <c r="M9" s="53">
        <f aca="true" t="shared" si="2" ref="M9:M15">IF($I9=0,0,$L9/$I9)</f>
        <v>1</v>
      </c>
      <c r="N9" s="87"/>
      <c r="O9" s="85"/>
      <c r="P9" s="52">
        <f>$N9+$O9</f>
        <v>0</v>
      </c>
      <c r="Q9" s="53">
        <f>IF($P9=0,0,$P9/$I9)</f>
        <v>0</v>
      </c>
      <c r="R9" s="85">
        <f>'[8]NW371'!$T$53</f>
        <v>151111</v>
      </c>
      <c r="S9" s="85">
        <f>'[8]NW371'!$T$54</f>
        <v>50906</v>
      </c>
      <c r="T9" s="52">
        <f aca="true" t="shared" si="3" ref="T9:T15">$R9+$S9</f>
        <v>202017</v>
      </c>
      <c r="U9" s="53">
        <f aca="true" t="shared" si="4" ref="U9:U15">IF($I9=0,0,$T9/$I9)</f>
        <v>1.5082615277721607</v>
      </c>
    </row>
    <row r="10" spans="1:21" ht="12.75">
      <c r="A10" s="23" t="s">
        <v>34</v>
      </c>
      <c r="B10" s="27" t="s">
        <v>405</v>
      </c>
      <c r="C10" s="23" t="s">
        <v>406</v>
      </c>
      <c r="D10" s="85">
        <f>'[8]NW372'!$R$53</f>
        <v>767382</v>
      </c>
      <c r="E10" s="85">
        <f>'[8]NW372'!$R$54</f>
        <v>263498</v>
      </c>
      <c r="F10" s="63">
        <f aca="true" t="shared" si="5" ref="F10:F42">$D10+$E10</f>
        <v>1030880</v>
      </c>
      <c r="G10" s="87">
        <f>('[17]NW372'!$D$57)/1000</f>
        <v>767381.836</v>
      </c>
      <c r="H10" s="85">
        <f>('[17]NW372'!$D$58)/1000</f>
        <v>263498.794</v>
      </c>
      <c r="I10" s="58">
        <f t="shared" si="0"/>
        <v>745154.755</v>
      </c>
      <c r="J10" s="86">
        <f>('[17]NW372'!$M$57)/1000</f>
        <v>667395.808</v>
      </c>
      <c r="K10" s="87">
        <f>('[17]NW372'!$M$58)/1000</f>
        <v>77758.947</v>
      </c>
      <c r="L10" s="52">
        <f t="shared" si="1"/>
        <v>745154.755</v>
      </c>
      <c r="M10" s="53">
        <f t="shared" si="2"/>
        <v>1</v>
      </c>
      <c r="N10" s="87"/>
      <c r="O10" s="85"/>
      <c r="P10" s="52">
        <f aca="true" t="shared" si="6" ref="P10:P42">$N10+$O10</f>
        <v>0</v>
      </c>
      <c r="Q10" s="53">
        <f aca="true" t="shared" si="7" ref="Q10:Q42">IF($P10=0,0,$P10/$I10)</f>
        <v>0</v>
      </c>
      <c r="R10" s="85">
        <f>'[8]NW372'!$T$53</f>
        <v>832652</v>
      </c>
      <c r="S10" s="85">
        <f>'[8]NW372'!$T$54</f>
        <v>110867</v>
      </c>
      <c r="T10" s="52">
        <f t="shared" si="3"/>
        <v>943519</v>
      </c>
      <c r="U10" s="53">
        <f t="shared" si="4"/>
        <v>1.2662054340644984</v>
      </c>
    </row>
    <row r="11" spans="1:21" ht="12.75">
      <c r="A11" s="23" t="s">
        <v>34</v>
      </c>
      <c r="B11" s="27" t="s">
        <v>407</v>
      </c>
      <c r="C11" s="23" t="s">
        <v>408</v>
      </c>
      <c r="D11" s="85">
        <f>'[8]NW373'!$R$53</f>
        <v>1555050</v>
      </c>
      <c r="E11" s="85">
        <f>'[8]NW373'!$R$54</f>
        <v>416761</v>
      </c>
      <c r="F11" s="63">
        <f t="shared" si="5"/>
        <v>1971811</v>
      </c>
      <c r="G11" s="87">
        <f>('[17]NW373'!$D$57)/1000</f>
        <v>1609494.893</v>
      </c>
      <c r="H11" s="85">
        <f>('[17]NW373'!$D$58)/1000</f>
        <v>348792.243</v>
      </c>
      <c r="I11" s="58">
        <f t="shared" si="0"/>
        <v>2284174.615</v>
      </c>
      <c r="J11" s="86">
        <f>('[17]NW373'!$M$57)/1000</f>
        <v>2062650</v>
      </c>
      <c r="K11" s="87">
        <f>('[17]NW373'!$M$58)/1000</f>
        <v>221524.615</v>
      </c>
      <c r="L11" s="52">
        <f t="shared" si="1"/>
        <v>2284174.615</v>
      </c>
      <c r="M11" s="53">
        <f t="shared" si="2"/>
        <v>1</v>
      </c>
      <c r="N11" s="87"/>
      <c r="O11" s="85"/>
      <c r="P11" s="52">
        <f t="shared" si="6"/>
        <v>0</v>
      </c>
      <c r="Q11" s="53">
        <f t="shared" si="7"/>
        <v>0</v>
      </c>
      <c r="R11" s="85">
        <f>'[8]NW373'!$T$53</f>
        <v>1861473</v>
      </c>
      <c r="S11" s="85">
        <f>'[8]NW373'!$T$54</f>
        <v>237495</v>
      </c>
      <c r="T11" s="52">
        <f t="shared" si="3"/>
        <v>2098968</v>
      </c>
      <c r="U11" s="53">
        <f t="shared" si="4"/>
        <v>0.9189174882761754</v>
      </c>
    </row>
    <row r="12" spans="1:21" ht="12.75">
      <c r="A12" s="23" t="s">
        <v>34</v>
      </c>
      <c r="B12" s="27" t="s">
        <v>409</v>
      </c>
      <c r="C12" s="23" t="s">
        <v>410</v>
      </c>
      <c r="D12" s="85">
        <f>'[8]NW374'!$R$53</f>
        <v>60090</v>
      </c>
      <c r="E12" s="85">
        <f>'[8]NW374'!$R$54</f>
        <v>16959</v>
      </c>
      <c r="F12" s="63">
        <f t="shared" si="5"/>
        <v>77049</v>
      </c>
      <c r="G12" s="87">
        <f>('[17]NW374'!$D$57)/1000</f>
        <v>60086.443</v>
      </c>
      <c r="H12" s="85">
        <f>('[17]NW374'!$D$58)/1000</f>
        <v>16959</v>
      </c>
      <c r="I12" s="58">
        <f t="shared" si="0"/>
        <v>64868.765999999996</v>
      </c>
      <c r="J12" s="86">
        <f>('[17]NW374'!$M$57)/1000</f>
        <v>64831.346</v>
      </c>
      <c r="K12" s="87">
        <f>('[17]NW374'!$M$58)/1000</f>
        <v>37.42</v>
      </c>
      <c r="L12" s="52">
        <f t="shared" si="1"/>
        <v>64868.765999999996</v>
      </c>
      <c r="M12" s="53">
        <f t="shared" si="2"/>
        <v>1</v>
      </c>
      <c r="N12" s="87"/>
      <c r="O12" s="85"/>
      <c r="P12" s="52">
        <f t="shared" si="6"/>
        <v>0</v>
      </c>
      <c r="Q12" s="53">
        <f t="shared" si="7"/>
        <v>0</v>
      </c>
      <c r="R12" s="85">
        <f>'[8]NW374'!$T$53</f>
        <v>81709</v>
      </c>
      <c r="S12" s="85">
        <f>'[8]NW374'!$T$54</f>
        <v>29828</v>
      </c>
      <c r="T12" s="52">
        <f t="shared" si="3"/>
        <v>111537</v>
      </c>
      <c r="U12" s="53">
        <f t="shared" si="4"/>
        <v>1.7194253394615215</v>
      </c>
    </row>
    <row r="13" spans="1:21" ht="12.75">
      <c r="A13" s="23" t="s">
        <v>34</v>
      </c>
      <c r="B13" s="27" t="s">
        <v>411</v>
      </c>
      <c r="C13" s="23" t="s">
        <v>412</v>
      </c>
      <c r="D13" s="85">
        <f>'[8]NW375'!$R$53</f>
        <v>256217</v>
      </c>
      <c r="E13" s="85">
        <f>'[8]NW375'!$R$54</f>
        <v>124277</v>
      </c>
      <c r="F13" s="63">
        <f t="shared" si="5"/>
        <v>380494</v>
      </c>
      <c r="G13" s="87">
        <f>('[17]NW375'!$D$57)/1000</f>
        <v>271803.638</v>
      </c>
      <c r="H13" s="85">
        <f>('[17]NW375'!$D$58)/1000</f>
        <v>124276.878</v>
      </c>
      <c r="I13" s="58">
        <f t="shared" si="0"/>
        <v>346226.055</v>
      </c>
      <c r="J13" s="86">
        <f>('[17]NW375'!$M$57)/1000</f>
        <v>258846.862</v>
      </c>
      <c r="K13" s="87">
        <f>('[17]NW375'!$M$58)/1000</f>
        <v>87379.193</v>
      </c>
      <c r="L13" s="52">
        <f t="shared" si="1"/>
        <v>346226.055</v>
      </c>
      <c r="M13" s="53">
        <f t="shared" si="2"/>
        <v>1</v>
      </c>
      <c r="N13" s="87"/>
      <c r="O13" s="85"/>
      <c r="P13" s="52">
        <f t="shared" si="6"/>
        <v>0</v>
      </c>
      <c r="Q13" s="53">
        <f t="shared" si="7"/>
        <v>0</v>
      </c>
      <c r="R13" s="85">
        <f>'[8]NW375'!$T$53</f>
        <v>278191</v>
      </c>
      <c r="S13" s="85">
        <f>'[8]NW375'!$T$54</f>
        <v>89456</v>
      </c>
      <c r="T13" s="52">
        <f t="shared" si="3"/>
        <v>367647</v>
      </c>
      <c r="U13" s="53">
        <f t="shared" si="4"/>
        <v>1.0618698237485333</v>
      </c>
    </row>
    <row r="14" spans="1:21" ht="12.75">
      <c r="A14" s="23" t="s">
        <v>53</v>
      </c>
      <c r="B14" s="27" t="s">
        <v>413</v>
      </c>
      <c r="C14" s="23" t="s">
        <v>414</v>
      </c>
      <c r="D14" s="85">
        <f>'[8]DC37'!$R$53</f>
        <v>120259</v>
      </c>
      <c r="E14" s="85">
        <f>'[8]DC37'!$R$54</f>
        <v>180180</v>
      </c>
      <c r="F14" s="63">
        <f t="shared" si="5"/>
        <v>300439</v>
      </c>
      <c r="G14" s="87">
        <f>('[17]DC37'!$D$57)/1000</f>
        <v>323792.057</v>
      </c>
      <c r="H14" s="85">
        <f>('[17]DC37'!$D$58)/1000</f>
        <v>253876.639</v>
      </c>
      <c r="I14" s="58">
        <f t="shared" si="0"/>
        <v>200877.506</v>
      </c>
      <c r="J14" s="86">
        <f>('[17]DC37'!$M$57)/1000</f>
        <v>197160.311</v>
      </c>
      <c r="K14" s="87">
        <f>('[17]DC37'!$M$58)/1000</f>
        <v>3717.195</v>
      </c>
      <c r="L14" s="52">
        <f t="shared" si="1"/>
        <v>200877.506</v>
      </c>
      <c r="M14" s="53">
        <f t="shared" si="2"/>
        <v>1</v>
      </c>
      <c r="N14" s="87"/>
      <c r="O14" s="85"/>
      <c r="P14" s="52">
        <f t="shared" si="6"/>
        <v>0</v>
      </c>
      <c r="Q14" s="53">
        <f t="shared" si="7"/>
        <v>0</v>
      </c>
      <c r="R14" s="85">
        <f>'[8]DC37'!$T$53</f>
        <v>208193</v>
      </c>
      <c r="S14" s="85">
        <f>'[8]DC37'!$T$54</f>
        <v>4855</v>
      </c>
      <c r="T14" s="52">
        <f t="shared" si="3"/>
        <v>213048</v>
      </c>
      <c r="U14" s="53">
        <f t="shared" si="4"/>
        <v>1.0605866442806196</v>
      </c>
    </row>
    <row r="15" spans="1:21" ht="16.5">
      <c r="A15" s="24"/>
      <c r="B15" s="80" t="s">
        <v>552</v>
      </c>
      <c r="C15" s="24"/>
      <c r="D15" s="54">
        <f>SUM(D9:D14)</f>
        <v>2880570</v>
      </c>
      <c r="E15" s="54">
        <f>SUM(E9:E14)</f>
        <v>1243686</v>
      </c>
      <c r="F15" s="98">
        <f t="shared" si="5"/>
        <v>4124256</v>
      </c>
      <c r="G15" s="61">
        <f>SUM(G9:G14)</f>
        <v>3141266.8789999997</v>
      </c>
      <c r="H15" s="54">
        <f>SUM(H9:H14)</f>
        <v>1249414.585</v>
      </c>
      <c r="I15" s="59">
        <f t="shared" si="0"/>
        <v>3775241.996</v>
      </c>
      <c r="J15" s="64">
        <f>SUM(J9:J14)</f>
        <v>3333909.375</v>
      </c>
      <c r="K15" s="61">
        <f>SUM(K9:K14)</f>
        <v>441332.621</v>
      </c>
      <c r="L15" s="54">
        <f t="shared" si="1"/>
        <v>3775241.996</v>
      </c>
      <c r="M15" s="55">
        <f t="shared" si="2"/>
        <v>1</v>
      </c>
      <c r="N15" s="61">
        <f>SUM(N9:N14)</f>
        <v>0</v>
      </c>
      <c r="O15" s="54">
        <f>SUM(O9:O14)</f>
        <v>0</v>
      </c>
      <c r="P15" s="54">
        <f t="shared" si="6"/>
        <v>0</v>
      </c>
      <c r="Q15" s="55">
        <f t="shared" si="7"/>
        <v>0</v>
      </c>
      <c r="R15" s="54">
        <f>SUM(R9:R14)</f>
        <v>3413329</v>
      </c>
      <c r="S15" s="54">
        <f>SUM(S9:S14)</f>
        <v>523407</v>
      </c>
      <c r="T15" s="54">
        <f t="shared" si="3"/>
        <v>3936736</v>
      </c>
      <c r="U15" s="55">
        <f t="shared" si="4"/>
        <v>1.042777126385834</v>
      </c>
    </row>
    <row r="16" spans="1:21" ht="16.5">
      <c r="A16" s="24"/>
      <c r="B16" s="28"/>
      <c r="C16" s="24"/>
      <c r="D16" s="54"/>
      <c r="E16" s="54"/>
      <c r="F16" s="98"/>
      <c r="G16" s="61"/>
      <c r="H16" s="54"/>
      <c r="I16" s="59"/>
      <c r="J16" s="64"/>
      <c r="K16" s="61"/>
      <c r="L16" s="54"/>
      <c r="M16" s="55"/>
      <c r="N16" s="61"/>
      <c r="O16" s="54"/>
      <c r="P16" s="54"/>
      <c r="Q16" s="55"/>
      <c r="R16" s="54"/>
      <c r="S16" s="54"/>
      <c r="T16" s="54"/>
      <c r="U16" s="55"/>
    </row>
    <row r="17" spans="1:21" ht="12.75">
      <c r="A17" s="23" t="s">
        <v>34</v>
      </c>
      <c r="B17" s="27" t="s">
        <v>415</v>
      </c>
      <c r="C17" s="23" t="s">
        <v>416</v>
      </c>
      <c r="D17" s="85">
        <f>'[8]NW381'!$R$53</f>
        <v>44117</v>
      </c>
      <c r="E17" s="85">
        <f>'[8]NW381'!$R$54</f>
        <v>44936</v>
      </c>
      <c r="F17" s="63">
        <f t="shared" si="5"/>
        <v>89053</v>
      </c>
      <c r="G17" s="87">
        <f>('[17]NW381'!$D$57)/1000</f>
        <v>44187</v>
      </c>
      <c r="H17" s="85">
        <f>('[17]NW381'!$D$58)/1000</f>
        <v>38869.695</v>
      </c>
      <c r="I17" s="58">
        <f t="shared" si="0"/>
        <v>60868.081000000006</v>
      </c>
      <c r="J17" s="86">
        <f>('[17]NW381'!$M$57)/1000</f>
        <v>43432.629</v>
      </c>
      <c r="K17" s="87">
        <f>('[17]NW381'!$M$58)/1000</f>
        <v>17435.452</v>
      </c>
      <c r="L17" s="52">
        <f t="shared" si="1"/>
        <v>60868.081000000006</v>
      </c>
      <c r="M17" s="53">
        <f aca="true" t="shared" si="8" ref="M17:M23">IF($I17=0,0,$L17/$I17)</f>
        <v>1</v>
      </c>
      <c r="N17" s="87"/>
      <c r="O17" s="85"/>
      <c r="P17" s="52">
        <f t="shared" si="6"/>
        <v>0</v>
      </c>
      <c r="Q17" s="53">
        <f t="shared" si="7"/>
        <v>0</v>
      </c>
      <c r="R17" s="85">
        <f>'[8]NW381'!$T$53</f>
        <v>40393</v>
      </c>
      <c r="S17" s="85">
        <f>'[8]NW381'!$T$54</f>
        <v>3747</v>
      </c>
      <c r="T17" s="52">
        <f aca="true" t="shared" si="9" ref="T17:T42">$R17+$S17</f>
        <v>44140</v>
      </c>
      <c r="U17" s="53">
        <f aca="true" t="shared" si="10" ref="U17:U23">IF($I17=0,0,$T17/$I17)</f>
        <v>0.7251748252092914</v>
      </c>
    </row>
    <row r="18" spans="1:21" ht="12.75">
      <c r="A18" s="23" t="s">
        <v>34</v>
      </c>
      <c r="B18" s="27" t="s">
        <v>417</v>
      </c>
      <c r="C18" s="23" t="s">
        <v>418</v>
      </c>
      <c r="D18" s="85">
        <f>'[8]NW382'!$R$53</f>
        <v>70883</v>
      </c>
      <c r="E18" s="85">
        <f>'[8]NW382'!$R$54</f>
        <v>16388</v>
      </c>
      <c r="F18" s="63">
        <f t="shared" si="5"/>
        <v>87271</v>
      </c>
      <c r="G18" s="87">
        <f>('[17]NW382'!$D$57)/1000</f>
        <v>83397.42</v>
      </c>
      <c r="H18" s="85">
        <f>('[17]NW382'!$D$58)/1000</f>
        <v>70371.401</v>
      </c>
      <c r="I18" s="58">
        <f t="shared" si="0"/>
        <v>88642.176</v>
      </c>
      <c r="J18" s="86">
        <f>('[17]NW382'!$M$57)/1000</f>
        <v>78755.269</v>
      </c>
      <c r="K18" s="87">
        <f>('[17]NW382'!$M$58)/1000</f>
        <v>9886.907</v>
      </c>
      <c r="L18" s="52">
        <f t="shared" si="1"/>
        <v>88642.176</v>
      </c>
      <c r="M18" s="53">
        <f t="shared" si="8"/>
        <v>1</v>
      </c>
      <c r="N18" s="87"/>
      <c r="O18" s="85"/>
      <c r="P18" s="52">
        <f t="shared" si="6"/>
        <v>0</v>
      </c>
      <c r="Q18" s="53">
        <f t="shared" si="7"/>
        <v>0</v>
      </c>
      <c r="R18" s="85">
        <f>'[8]NW382'!$T$53</f>
        <v>78755</v>
      </c>
      <c r="S18" s="85">
        <f>'[8]NW382'!$T$54</f>
        <v>9887</v>
      </c>
      <c r="T18" s="52">
        <f t="shared" si="9"/>
        <v>88642</v>
      </c>
      <c r="U18" s="53">
        <f t="shared" si="10"/>
        <v>0.9999980144891749</v>
      </c>
    </row>
    <row r="19" spans="1:21" ht="12.75">
      <c r="A19" s="23" t="s">
        <v>34</v>
      </c>
      <c r="B19" s="27" t="s">
        <v>419</v>
      </c>
      <c r="C19" s="23" t="s">
        <v>420</v>
      </c>
      <c r="D19" s="85">
        <f>'[8]NW383'!$R$53</f>
        <v>309784</v>
      </c>
      <c r="E19" s="85">
        <f>'[8]NW383'!$R$54</f>
        <v>92537</v>
      </c>
      <c r="F19" s="63">
        <f t="shared" si="5"/>
        <v>402321</v>
      </c>
      <c r="G19" s="87">
        <f>('[17]NW383'!$D$57)/1000</f>
        <v>403091.21</v>
      </c>
      <c r="H19" s="85">
        <f>('[17]NW383'!$D$58)/1000</f>
        <v>97102.35</v>
      </c>
      <c r="I19" s="58">
        <f t="shared" si="0"/>
        <v>289921.837</v>
      </c>
      <c r="J19" s="86">
        <f>('[17]NW383'!$M$57)/1000</f>
        <v>280878.6</v>
      </c>
      <c r="K19" s="87">
        <f>('[17]NW383'!$M$58)/1000</f>
        <v>9043.237</v>
      </c>
      <c r="L19" s="52">
        <f t="shared" si="1"/>
        <v>289921.837</v>
      </c>
      <c r="M19" s="53">
        <f t="shared" si="8"/>
        <v>1</v>
      </c>
      <c r="N19" s="87"/>
      <c r="O19" s="85"/>
      <c r="P19" s="52">
        <f t="shared" si="6"/>
        <v>0</v>
      </c>
      <c r="Q19" s="53">
        <f t="shared" si="7"/>
        <v>0</v>
      </c>
      <c r="R19" s="85">
        <f>'[8]NW383'!$T$53</f>
        <v>280879</v>
      </c>
      <c r="S19" s="85">
        <f>'[8]NW383'!$T$54</f>
        <v>10989</v>
      </c>
      <c r="T19" s="52">
        <f t="shared" si="9"/>
        <v>291868</v>
      </c>
      <c r="U19" s="53">
        <f t="shared" si="10"/>
        <v>1.0067127161587348</v>
      </c>
    </row>
    <row r="20" spans="1:21" ht="12.75">
      <c r="A20" s="23" t="s">
        <v>34</v>
      </c>
      <c r="B20" s="27" t="s">
        <v>421</v>
      </c>
      <c r="C20" s="23" t="s">
        <v>422</v>
      </c>
      <c r="D20" s="85">
        <f>'[8]NW384'!$R$53</f>
        <v>157400</v>
      </c>
      <c r="E20" s="85">
        <f>'[8]NW384'!$R$54</f>
        <v>27847</v>
      </c>
      <c r="F20" s="63">
        <f t="shared" si="5"/>
        <v>185247</v>
      </c>
      <c r="G20" s="87">
        <f>('[17]NW384'!$D$57)/1000</f>
        <v>168199</v>
      </c>
      <c r="H20" s="85">
        <f>('[17]NW384'!$D$58)/1000</f>
        <v>33547</v>
      </c>
      <c r="I20" s="58">
        <f t="shared" si="0"/>
        <v>174478.116</v>
      </c>
      <c r="J20" s="86">
        <f>('[17]NW384'!$M$57)/1000</f>
        <v>156078.738</v>
      </c>
      <c r="K20" s="87">
        <f>('[17]NW384'!$M$58)/1000</f>
        <v>18399.378</v>
      </c>
      <c r="L20" s="52">
        <f t="shared" si="1"/>
        <v>174478.116</v>
      </c>
      <c r="M20" s="53">
        <f t="shared" si="8"/>
        <v>1</v>
      </c>
      <c r="N20" s="87"/>
      <c r="O20" s="85"/>
      <c r="P20" s="52">
        <f t="shared" si="6"/>
        <v>0</v>
      </c>
      <c r="Q20" s="53">
        <f t="shared" si="7"/>
        <v>0</v>
      </c>
      <c r="R20" s="85">
        <f>'[8]NW384'!$T$53</f>
        <v>156078</v>
      </c>
      <c r="S20" s="85">
        <f>'[8]NW384'!$T$54</f>
        <v>20290</v>
      </c>
      <c r="T20" s="52">
        <f t="shared" si="9"/>
        <v>176368</v>
      </c>
      <c r="U20" s="53">
        <f t="shared" si="10"/>
        <v>1.0108316391953704</v>
      </c>
    </row>
    <row r="21" spans="1:21" ht="12.75">
      <c r="A21" s="23" t="s">
        <v>34</v>
      </c>
      <c r="B21" s="27" t="s">
        <v>423</v>
      </c>
      <c r="C21" s="23" t="s">
        <v>424</v>
      </c>
      <c r="D21" s="85">
        <f>'[8]NW385'!$R$53</f>
        <v>115636</v>
      </c>
      <c r="E21" s="85">
        <f>'[8]NW385'!$R$54</f>
        <v>54800</v>
      </c>
      <c r="F21" s="63">
        <f t="shared" si="5"/>
        <v>170436</v>
      </c>
      <c r="G21" s="87">
        <f>('[17]NW385'!$D$57)/1000</f>
        <v>125988.157</v>
      </c>
      <c r="H21" s="85">
        <f>('[17]NW385'!$D$58)/1000</f>
        <v>55074.115</v>
      </c>
      <c r="I21" s="58">
        <f t="shared" si="0"/>
        <v>107339.671</v>
      </c>
      <c r="J21" s="86">
        <f>('[17]NW385'!$M$57)/1000</f>
        <v>87269.963</v>
      </c>
      <c r="K21" s="87">
        <f>('[17]NW385'!$M$58)/1000</f>
        <v>20069.708</v>
      </c>
      <c r="L21" s="52">
        <f t="shared" si="1"/>
        <v>107339.671</v>
      </c>
      <c r="M21" s="53">
        <f t="shared" si="8"/>
        <v>1</v>
      </c>
      <c r="N21" s="87"/>
      <c r="O21" s="85"/>
      <c r="P21" s="52">
        <f t="shared" si="6"/>
        <v>0</v>
      </c>
      <c r="Q21" s="53">
        <f t="shared" si="7"/>
        <v>0</v>
      </c>
      <c r="R21" s="85">
        <f>'[8]NW385'!$T$53</f>
        <v>112784</v>
      </c>
      <c r="S21" s="85">
        <f>'[8]NW385'!$T$54</f>
        <v>2468</v>
      </c>
      <c r="T21" s="52">
        <f t="shared" si="9"/>
        <v>115252</v>
      </c>
      <c r="U21" s="53">
        <f t="shared" si="10"/>
        <v>1.0737129984309342</v>
      </c>
    </row>
    <row r="22" spans="1:21" ht="12.75">
      <c r="A22" s="23" t="s">
        <v>53</v>
      </c>
      <c r="B22" s="27" t="s">
        <v>425</v>
      </c>
      <c r="C22" s="23" t="s">
        <v>426</v>
      </c>
      <c r="D22" s="85">
        <f>'[8]DC38'!$R$53</f>
        <v>235605</v>
      </c>
      <c r="E22" s="85">
        <f>'[8]DC38'!$R$54</f>
        <v>268614</v>
      </c>
      <c r="F22" s="63">
        <f t="shared" si="5"/>
        <v>504219</v>
      </c>
      <c r="G22" s="87">
        <f>('[17]DC38'!$D$57)/1000</f>
        <v>279033.038</v>
      </c>
      <c r="H22" s="85">
        <f>('[17]DC38'!$D$58)/1000</f>
        <v>133435</v>
      </c>
      <c r="I22" s="58">
        <f t="shared" si="0"/>
        <v>309299.187</v>
      </c>
      <c r="J22" s="86">
        <f>('[17]DC38'!$M$57)/1000</f>
        <v>206976.984</v>
      </c>
      <c r="K22" s="87">
        <f>('[17]DC38'!$M$58)/1000</f>
        <v>102322.203</v>
      </c>
      <c r="L22" s="52">
        <f t="shared" si="1"/>
        <v>309299.187</v>
      </c>
      <c r="M22" s="53">
        <f t="shared" si="8"/>
        <v>1</v>
      </c>
      <c r="N22" s="87"/>
      <c r="O22" s="85"/>
      <c r="P22" s="52">
        <f t="shared" si="6"/>
        <v>0</v>
      </c>
      <c r="Q22" s="53">
        <f t="shared" si="7"/>
        <v>0</v>
      </c>
      <c r="R22" s="85">
        <f>'[8]DC38'!$T$53</f>
        <v>300224</v>
      </c>
      <c r="S22" s="85">
        <f>'[8]DC38'!$T$54</f>
        <v>167225</v>
      </c>
      <c r="T22" s="52">
        <f t="shared" si="9"/>
        <v>467449</v>
      </c>
      <c r="U22" s="53">
        <f t="shared" si="10"/>
        <v>1.5113166139683387</v>
      </c>
    </row>
    <row r="23" spans="1:21" ht="16.5">
      <c r="A23" s="24"/>
      <c r="B23" s="80" t="s">
        <v>553</v>
      </c>
      <c r="C23" s="24"/>
      <c r="D23" s="54">
        <f>SUM(D17:D22)</f>
        <v>933425</v>
      </c>
      <c r="E23" s="54">
        <f>SUM(E17:E22)</f>
        <v>505122</v>
      </c>
      <c r="F23" s="98">
        <f t="shared" si="5"/>
        <v>1438547</v>
      </c>
      <c r="G23" s="61">
        <f>SUM(G17:G22)</f>
        <v>1103895.825</v>
      </c>
      <c r="H23" s="54">
        <f>SUM(H17:H22)</f>
        <v>428399.561</v>
      </c>
      <c r="I23" s="59">
        <f t="shared" si="0"/>
        <v>1030549.068</v>
      </c>
      <c r="J23" s="64">
        <f>SUM(J17:J22)</f>
        <v>853392.183</v>
      </c>
      <c r="K23" s="61">
        <f>SUM(K17:K22)</f>
        <v>177156.885</v>
      </c>
      <c r="L23" s="54">
        <f t="shared" si="1"/>
        <v>1030549.068</v>
      </c>
      <c r="M23" s="55">
        <f t="shared" si="8"/>
        <v>1</v>
      </c>
      <c r="N23" s="61">
        <f>SUM(N17:N22)</f>
        <v>0</v>
      </c>
      <c r="O23" s="54">
        <f>SUM(O17:O22)</f>
        <v>0</v>
      </c>
      <c r="P23" s="54">
        <f t="shared" si="6"/>
        <v>0</v>
      </c>
      <c r="Q23" s="55">
        <f t="shared" si="7"/>
        <v>0</v>
      </c>
      <c r="R23" s="54">
        <f>SUM(R17:R22)</f>
        <v>969113</v>
      </c>
      <c r="S23" s="54">
        <f>SUM(S17:S22)</f>
        <v>214606</v>
      </c>
      <c r="T23" s="54">
        <f t="shared" si="9"/>
        <v>1183719</v>
      </c>
      <c r="U23" s="55">
        <f t="shared" si="10"/>
        <v>1.148629441097122</v>
      </c>
    </row>
    <row r="24" spans="1:21" ht="16.5">
      <c r="A24" s="24"/>
      <c r="B24" s="28"/>
      <c r="C24" s="24"/>
      <c r="D24" s="54"/>
      <c r="E24" s="54"/>
      <c r="F24" s="98"/>
      <c r="G24" s="61"/>
      <c r="H24" s="54"/>
      <c r="I24" s="59"/>
      <c r="J24" s="64"/>
      <c r="K24" s="61"/>
      <c r="L24" s="54"/>
      <c r="M24" s="55"/>
      <c r="N24" s="61"/>
      <c r="O24" s="54"/>
      <c r="P24" s="54"/>
      <c r="Q24" s="55"/>
      <c r="R24" s="54"/>
      <c r="S24" s="54"/>
      <c r="T24" s="54"/>
      <c r="U24" s="55"/>
    </row>
    <row r="25" spans="1:21" ht="12.75">
      <c r="A25" s="23" t="s">
        <v>34</v>
      </c>
      <c r="B25" s="27" t="s">
        <v>427</v>
      </c>
      <c r="C25" s="23" t="s">
        <v>428</v>
      </c>
      <c r="D25" s="85">
        <f>'[8]NW391'!$R$53</f>
        <v>35</v>
      </c>
      <c r="E25" s="85">
        <f>'[8]NW391'!$R$54</f>
        <v>97</v>
      </c>
      <c r="F25" s="63">
        <f t="shared" si="5"/>
        <v>132</v>
      </c>
      <c r="G25" s="87">
        <f>('[17]NW391'!$D$57)/1000</f>
        <v>35141.011</v>
      </c>
      <c r="H25" s="85">
        <f>('[17]NW391'!$D$58)/1000</f>
        <v>97064.246</v>
      </c>
      <c r="I25" s="58">
        <f t="shared" si="0"/>
        <v>70597.13799999999</v>
      </c>
      <c r="J25" s="86">
        <f>('[17]NW391'!$M$57)/1000</f>
        <v>23209.029</v>
      </c>
      <c r="K25" s="87">
        <f>('[17]NW391'!$M$58)/1000</f>
        <v>47388.109</v>
      </c>
      <c r="L25" s="52">
        <f t="shared" si="1"/>
        <v>70597.13799999999</v>
      </c>
      <c r="M25" s="53">
        <f aca="true" t="shared" si="11" ref="M25:M32">IF($I25=0,0,$L25/$I25)</f>
        <v>1</v>
      </c>
      <c r="N25" s="87"/>
      <c r="O25" s="85"/>
      <c r="P25" s="52">
        <f t="shared" si="6"/>
        <v>0</v>
      </c>
      <c r="Q25" s="53">
        <f t="shared" si="7"/>
        <v>0</v>
      </c>
      <c r="R25" s="85">
        <f>'[8]NW391'!$T$53</f>
        <v>23209</v>
      </c>
      <c r="S25" s="85">
        <f>'[8]NW391'!$T$54</f>
        <v>47388</v>
      </c>
      <c r="T25" s="52">
        <f t="shared" si="9"/>
        <v>70597</v>
      </c>
      <c r="U25" s="53">
        <f aca="true" t="shared" si="12" ref="U25:U32">IF($I25=0,0,$T25/$I25)</f>
        <v>0.9999980452465369</v>
      </c>
    </row>
    <row r="26" spans="1:21" ht="12.75">
      <c r="A26" s="23" t="s">
        <v>34</v>
      </c>
      <c r="B26" s="27" t="s">
        <v>429</v>
      </c>
      <c r="C26" s="23" t="s">
        <v>430</v>
      </c>
      <c r="D26" s="85">
        <f>'[8]NW392'!$R$53</f>
        <v>161636</v>
      </c>
      <c r="E26" s="85">
        <f>'[8]NW392'!$R$54</f>
        <v>191130</v>
      </c>
      <c r="F26" s="63">
        <f t="shared" si="5"/>
        <v>352766</v>
      </c>
      <c r="G26" s="87">
        <f>('[17]NW392'!$D$57)/1000</f>
        <v>162296</v>
      </c>
      <c r="H26" s="85">
        <f>('[17]NW392'!$D$58)/1000</f>
        <v>191130</v>
      </c>
      <c r="I26" s="58">
        <f t="shared" si="0"/>
        <v>78013.924</v>
      </c>
      <c r="J26" s="86">
        <f>('[17]NW392'!$M$57)/1000</f>
        <v>74602.66</v>
      </c>
      <c r="K26" s="87">
        <f>('[17]NW392'!$M$58)/1000</f>
        <v>3411.264</v>
      </c>
      <c r="L26" s="52">
        <f t="shared" si="1"/>
        <v>78013.924</v>
      </c>
      <c r="M26" s="53">
        <f t="shared" si="11"/>
        <v>1</v>
      </c>
      <c r="N26" s="87"/>
      <c r="O26" s="85"/>
      <c r="P26" s="52">
        <f t="shared" si="6"/>
        <v>0</v>
      </c>
      <c r="Q26" s="53">
        <f t="shared" si="7"/>
        <v>0</v>
      </c>
      <c r="R26" s="85">
        <f>'[8]NW392'!$T$53</f>
        <v>226838</v>
      </c>
      <c r="S26" s="85">
        <f>'[8]NW392'!$T$54</f>
        <v>33573</v>
      </c>
      <c r="T26" s="52">
        <f t="shared" si="9"/>
        <v>260411</v>
      </c>
      <c r="U26" s="53">
        <f t="shared" si="12"/>
        <v>3.338006687113957</v>
      </c>
    </row>
    <row r="27" spans="1:21" ht="12.75">
      <c r="A27" s="23" t="s">
        <v>34</v>
      </c>
      <c r="B27" s="27" t="s">
        <v>431</v>
      </c>
      <c r="C27" s="23" t="s">
        <v>432</v>
      </c>
      <c r="D27" s="85">
        <f>'[8]NW393'!$R$53</f>
        <v>69164</v>
      </c>
      <c r="E27" s="85">
        <f>'[8]NW393'!$R$54</f>
        <v>38295</v>
      </c>
      <c r="F27" s="63">
        <f t="shared" si="5"/>
        <v>107459</v>
      </c>
      <c r="G27" s="87">
        <f>('[17]NW393'!$D$57)/1000</f>
        <v>82891.168</v>
      </c>
      <c r="H27" s="85">
        <f>('[17]NW393'!$D$58)/1000</f>
        <v>38294.915</v>
      </c>
      <c r="I27" s="58">
        <f t="shared" si="0"/>
        <v>51665.9</v>
      </c>
      <c r="J27" s="86">
        <f>('[17]NW393'!$M$57)/1000</f>
        <v>48418.42</v>
      </c>
      <c r="K27" s="87">
        <f>('[17]NW393'!$M$58)/1000</f>
        <v>3247.48</v>
      </c>
      <c r="L27" s="52">
        <f t="shared" si="1"/>
        <v>51665.9</v>
      </c>
      <c r="M27" s="53">
        <f t="shared" si="11"/>
        <v>1</v>
      </c>
      <c r="N27" s="87"/>
      <c r="O27" s="85"/>
      <c r="P27" s="52">
        <f t="shared" si="6"/>
        <v>0</v>
      </c>
      <c r="Q27" s="53">
        <f t="shared" si="7"/>
        <v>0</v>
      </c>
      <c r="R27" s="85">
        <f>'[8]NW393'!$T$53</f>
        <v>48418</v>
      </c>
      <c r="S27" s="85">
        <f>'[8]NW393'!$T$54</f>
        <v>3247</v>
      </c>
      <c r="T27" s="52">
        <f t="shared" si="9"/>
        <v>51665</v>
      </c>
      <c r="U27" s="53">
        <f t="shared" si="12"/>
        <v>0.9999825803866766</v>
      </c>
    </row>
    <row r="28" spans="1:21" ht="12.75">
      <c r="A28" s="23" t="s">
        <v>34</v>
      </c>
      <c r="B28" s="27" t="s">
        <v>433</v>
      </c>
      <c r="C28" s="23" t="s">
        <v>434</v>
      </c>
      <c r="D28" s="85">
        <f>'[8]NW394'!$R$53</f>
        <v>90139</v>
      </c>
      <c r="E28" s="85">
        <f>'[8]NW394'!$R$54</f>
        <v>31908</v>
      </c>
      <c r="F28" s="63">
        <f t="shared" si="5"/>
        <v>122047</v>
      </c>
      <c r="G28" s="87">
        <f>('[17]NW394'!$D$57)/1000</f>
        <v>74681.103</v>
      </c>
      <c r="H28" s="85">
        <f>('[17]NW394'!$D$58)/1000</f>
        <v>28604</v>
      </c>
      <c r="I28" s="58">
        <f t="shared" si="0"/>
        <v>99420.25</v>
      </c>
      <c r="J28" s="86">
        <f>('[17]NW394'!$M$57)/1000</f>
        <v>66677.276</v>
      </c>
      <c r="K28" s="87">
        <f>('[17]NW394'!$M$58)/1000</f>
        <v>32742.974</v>
      </c>
      <c r="L28" s="52">
        <f t="shared" si="1"/>
        <v>99420.25</v>
      </c>
      <c r="M28" s="53">
        <f t="shared" si="11"/>
        <v>1</v>
      </c>
      <c r="N28" s="87"/>
      <c r="O28" s="85"/>
      <c r="P28" s="52">
        <f t="shared" si="6"/>
        <v>0</v>
      </c>
      <c r="Q28" s="53">
        <f t="shared" si="7"/>
        <v>0</v>
      </c>
      <c r="R28" s="85">
        <f>'[8]NW394'!$T$53</f>
        <v>92805</v>
      </c>
      <c r="S28" s="85">
        <f>'[8]NW394'!$T$54</f>
        <v>26955</v>
      </c>
      <c r="T28" s="52">
        <f t="shared" si="9"/>
        <v>119760</v>
      </c>
      <c r="U28" s="53">
        <f t="shared" si="12"/>
        <v>1.2045835732660097</v>
      </c>
    </row>
    <row r="29" spans="1:21" ht="12.75">
      <c r="A29" s="23" t="s">
        <v>34</v>
      </c>
      <c r="B29" s="27" t="s">
        <v>435</v>
      </c>
      <c r="C29" s="23" t="s">
        <v>436</v>
      </c>
      <c r="D29" s="85">
        <f>'[8]NW395'!$R$53</f>
        <v>10392</v>
      </c>
      <c r="E29" s="85">
        <f>'[8]NW395'!$R$54</f>
        <v>9492</v>
      </c>
      <c r="F29" s="63">
        <f t="shared" si="5"/>
        <v>19884</v>
      </c>
      <c r="G29" s="87">
        <f>('[17]NW395'!$D$57)/1000</f>
        <v>10492.559</v>
      </c>
      <c r="H29" s="85">
        <f>('[17]NW395'!$D$58)/1000</f>
        <v>9120.1</v>
      </c>
      <c r="I29" s="58">
        <f t="shared" si="0"/>
        <v>9589.803</v>
      </c>
      <c r="J29" s="86">
        <f>('[17]NW395'!$M$57)/1000</f>
        <v>8498.884</v>
      </c>
      <c r="K29" s="87">
        <f>('[17]NW395'!$M$58)/1000</f>
        <v>1090.919</v>
      </c>
      <c r="L29" s="52">
        <f t="shared" si="1"/>
        <v>9589.803</v>
      </c>
      <c r="M29" s="53">
        <f t="shared" si="11"/>
        <v>1</v>
      </c>
      <c r="N29" s="87"/>
      <c r="O29" s="85"/>
      <c r="P29" s="52">
        <f t="shared" si="6"/>
        <v>0</v>
      </c>
      <c r="Q29" s="53">
        <f t="shared" si="7"/>
        <v>0</v>
      </c>
      <c r="R29" s="85">
        <f>'[8]NW395'!$T$53</f>
        <v>8499</v>
      </c>
      <c r="S29" s="85">
        <f>'[8]NW395'!$T$54</f>
        <v>1091</v>
      </c>
      <c r="T29" s="52">
        <f t="shared" si="9"/>
        <v>9590</v>
      </c>
      <c r="U29" s="53">
        <f t="shared" si="12"/>
        <v>1.0000205426534832</v>
      </c>
    </row>
    <row r="30" spans="1:21" ht="12.75">
      <c r="A30" s="23" t="s">
        <v>34</v>
      </c>
      <c r="B30" s="27" t="s">
        <v>437</v>
      </c>
      <c r="C30" s="23" t="s">
        <v>438</v>
      </c>
      <c r="D30" s="85">
        <f>'[8]NW396'!$R$53</f>
        <v>120301</v>
      </c>
      <c r="E30" s="85">
        <f>'[8]NW396'!$R$54</f>
        <v>13093</v>
      </c>
      <c r="F30" s="63">
        <f t="shared" si="5"/>
        <v>133394</v>
      </c>
      <c r="G30" s="87">
        <f>('[17]NW396'!$D$57)/1000</f>
        <v>142120.775</v>
      </c>
      <c r="H30" s="85">
        <f>('[17]NW396'!$D$58)/1000</f>
        <v>13093</v>
      </c>
      <c r="I30" s="58">
        <f t="shared" si="0"/>
        <v>90915.80900000001</v>
      </c>
      <c r="J30" s="86">
        <f>('[17]NW396'!$M$57)/1000</f>
        <v>91174.145</v>
      </c>
      <c r="K30" s="87">
        <f>('[17]NW396'!$M$58)/1000</f>
        <v>-258.336</v>
      </c>
      <c r="L30" s="52">
        <f t="shared" si="1"/>
        <v>90915.80900000001</v>
      </c>
      <c r="M30" s="53">
        <f t="shared" si="11"/>
        <v>1</v>
      </c>
      <c r="N30" s="87"/>
      <c r="O30" s="85"/>
      <c r="P30" s="52">
        <f t="shared" si="6"/>
        <v>0</v>
      </c>
      <c r="Q30" s="53">
        <f t="shared" si="7"/>
        <v>0</v>
      </c>
      <c r="R30" s="85">
        <f>'[8]NW396'!$T$53</f>
        <v>138030</v>
      </c>
      <c r="S30" s="85">
        <f>'[8]NW396'!$T$54</f>
        <v>8623</v>
      </c>
      <c r="T30" s="52">
        <f t="shared" si="9"/>
        <v>146653</v>
      </c>
      <c r="U30" s="53">
        <f t="shared" si="12"/>
        <v>1.6130637961985246</v>
      </c>
    </row>
    <row r="31" spans="1:21" ht="12.75">
      <c r="A31" s="23" t="s">
        <v>53</v>
      </c>
      <c r="B31" s="27" t="s">
        <v>439</v>
      </c>
      <c r="C31" s="23" t="s">
        <v>440</v>
      </c>
      <c r="D31" s="85">
        <f>'[8]DC39'!$R$53</f>
        <v>153656</v>
      </c>
      <c r="E31" s="85">
        <f>'[8]DC39'!$R$54</f>
        <v>104169</v>
      </c>
      <c r="F31" s="63">
        <f t="shared" si="5"/>
        <v>257825</v>
      </c>
      <c r="G31" s="87">
        <f>('[17]DC39'!$D$57)/1000</f>
        <v>82891.168</v>
      </c>
      <c r="H31" s="85">
        <f>('[17]DC39'!$D$58)/1000</f>
        <v>104168.793</v>
      </c>
      <c r="I31" s="58">
        <f t="shared" si="0"/>
        <v>134560.82200000001</v>
      </c>
      <c r="J31" s="86">
        <f>('[17]DC39'!$M$57)/1000</f>
        <v>131018.633</v>
      </c>
      <c r="K31" s="87">
        <f>('[17]DC39'!$M$58)/1000</f>
        <v>3542.189</v>
      </c>
      <c r="L31" s="52">
        <f t="shared" si="1"/>
        <v>134560.82200000001</v>
      </c>
      <c r="M31" s="53">
        <f t="shared" si="11"/>
        <v>1</v>
      </c>
      <c r="N31" s="87"/>
      <c r="O31" s="85"/>
      <c r="P31" s="52">
        <f t="shared" si="6"/>
        <v>0</v>
      </c>
      <c r="Q31" s="53">
        <f t="shared" si="7"/>
        <v>0</v>
      </c>
      <c r="R31" s="85">
        <f>'[8]DC39'!$T$53</f>
        <v>196003</v>
      </c>
      <c r="S31" s="85">
        <f>'[8]DC39'!$T$54</f>
        <v>125267</v>
      </c>
      <c r="T31" s="52">
        <f t="shared" si="9"/>
        <v>321270</v>
      </c>
      <c r="U31" s="53">
        <f t="shared" si="12"/>
        <v>2.387544868000286</v>
      </c>
    </row>
    <row r="32" spans="1:21" ht="16.5">
      <c r="A32" s="24"/>
      <c r="B32" s="80" t="s">
        <v>554</v>
      </c>
      <c r="C32" s="24"/>
      <c r="D32" s="54">
        <f>SUM(D25:D31)</f>
        <v>605323</v>
      </c>
      <c r="E32" s="54">
        <f>SUM(E25:E31)</f>
        <v>388184</v>
      </c>
      <c r="F32" s="98">
        <f t="shared" si="5"/>
        <v>993507</v>
      </c>
      <c r="G32" s="61">
        <f>SUM(G25:G31)</f>
        <v>590513.784</v>
      </c>
      <c r="H32" s="54">
        <f>SUM(H25:H31)</f>
        <v>481475.05399999995</v>
      </c>
      <c r="I32" s="59">
        <f t="shared" si="0"/>
        <v>534763.6460000001</v>
      </c>
      <c r="J32" s="64">
        <f>SUM(J25:J31)</f>
        <v>443599.047</v>
      </c>
      <c r="K32" s="61">
        <f>SUM(K25:K31)</f>
        <v>91164.599</v>
      </c>
      <c r="L32" s="54">
        <f t="shared" si="1"/>
        <v>534763.6460000001</v>
      </c>
      <c r="M32" s="55">
        <f t="shared" si="11"/>
        <v>1</v>
      </c>
      <c r="N32" s="61">
        <f>SUM(N25:N31)</f>
        <v>0</v>
      </c>
      <c r="O32" s="54">
        <f>SUM(O25:O31)</f>
        <v>0</v>
      </c>
      <c r="P32" s="54">
        <f t="shared" si="6"/>
        <v>0</v>
      </c>
      <c r="Q32" s="55">
        <f t="shared" si="7"/>
        <v>0</v>
      </c>
      <c r="R32" s="54">
        <f>SUM(R25:R31)</f>
        <v>733802</v>
      </c>
      <c r="S32" s="54">
        <f>SUM(S25:S31)</f>
        <v>246144</v>
      </c>
      <c r="T32" s="54">
        <f t="shared" si="9"/>
        <v>979946</v>
      </c>
      <c r="U32" s="55">
        <f t="shared" si="12"/>
        <v>1.8324843271040154</v>
      </c>
    </row>
    <row r="33" spans="1:21" ht="16.5">
      <c r="A33" s="24"/>
      <c r="B33" s="28"/>
      <c r="C33" s="24"/>
      <c r="D33" s="54"/>
      <c r="E33" s="54"/>
      <c r="F33" s="98"/>
      <c r="G33" s="61"/>
      <c r="H33" s="54"/>
      <c r="I33" s="59"/>
      <c r="J33" s="64"/>
      <c r="K33" s="61"/>
      <c r="L33" s="54"/>
      <c r="M33" s="55"/>
      <c r="N33" s="61"/>
      <c r="O33" s="54"/>
      <c r="P33" s="54"/>
      <c r="Q33" s="55"/>
      <c r="R33" s="54"/>
      <c r="S33" s="54"/>
      <c r="T33" s="54"/>
      <c r="U33" s="55"/>
    </row>
    <row r="34" spans="1:21" ht="12.75">
      <c r="A34" s="23" t="s">
        <v>34</v>
      </c>
      <c r="B34" s="27" t="s">
        <v>441</v>
      </c>
      <c r="C34" s="23" t="s">
        <v>442</v>
      </c>
      <c r="D34" s="85">
        <f>'[8]NW401'!$R$53</f>
        <v>80122</v>
      </c>
      <c r="E34" s="85">
        <f>'[8]NW401'!$R$54</f>
        <v>13746</v>
      </c>
      <c r="F34" s="63">
        <f t="shared" si="5"/>
        <v>93868</v>
      </c>
      <c r="G34" s="87">
        <f>('[17]NW401'!$D$57)/1000</f>
        <v>80122.947</v>
      </c>
      <c r="H34" s="85">
        <f>('[17]NW401'!$D$58)/1000</f>
        <v>0</v>
      </c>
      <c r="I34" s="58">
        <f t="shared" si="0"/>
        <v>54981.683999999994</v>
      </c>
      <c r="J34" s="86">
        <f>('[17]NW401'!$M$57)/1000</f>
        <v>54085.344</v>
      </c>
      <c r="K34" s="87">
        <f>('[17]NW401'!$M$58)/1000</f>
        <v>896.34</v>
      </c>
      <c r="L34" s="52">
        <f t="shared" si="1"/>
        <v>54981.683999999994</v>
      </c>
      <c r="M34" s="53">
        <f aca="true" t="shared" si="13" ref="M34:M40">IF($I34=0,0,$L34/$I34)</f>
        <v>1</v>
      </c>
      <c r="N34" s="87"/>
      <c r="O34" s="85"/>
      <c r="P34" s="52">
        <f t="shared" si="6"/>
        <v>0</v>
      </c>
      <c r="Q34" s="53">
        <f t="shared" si="7"/>
        <v>0</v>
      </c>
      <c r="R34" s="85">
        <f>'[8]NW401'!$T$53</f>
        <v>88746</v>
      </c>
      <c r="S34" s="85">
        <f>'[8]NW401'!$T$54</f>
        <v>16929</v>
      </c>
      <c r="T34" s="52">
        <f t="shared" si="9"/>
        <v>105675</v>
      </c>
      <c r="U34" s="53">
        <f aca="true" t="shared" si="14" ref="U34:U40">IF($I34=0,0,$T34/$I34)</f>
        <v>1.9220036985407725</v>
      </c>
    </row>
    <row r="35" spans="1:21" ht="12.75">
      <c r="A35" s="23" t="s">
        <v>34</v>
      </c>
      <c r="B35" s="27" t="s">
        <v>443</v>
      </c>
      <c r="C35" s="23" t="s">
        <v>444</v>
      </c>
      <c r="D35" s="85">
        <f>'[8]NW402'!$R$53</f>
        <v>565113</v>
      </c>
      <c r="E35" s="85">
        <f>'[8]NW402'!$R$54</f>
        <v>122464</v>
      </c>
      <c r="F35" s="63">
        <f t="shared" si="5"/>
        <v>687577</v>
      </c>
      <c r="G35" s="87">
        <f>('[17]NW402'!$D$57)/1000</f>
        <v>569293.084</v>
      </c>
      <c r="H35" s="85">
        <f>('[17]NW402'!$D$58)/1000</f>
        <v>140708.683</v>
      </c>
      <c r="I35" s="58">
        <f t="shared" si="0"/>
        <v>661404.465</v>
      </c>
      <c r="J35" s="86">
        <f>('[17]NW402'!$M$57)/1000</f>
        <v>554512.62</v>
      </c>
      <c r="K35" s="87">
        <f>('[17]NW402'!$M$58)/1000</f>
        <v>106891.845</v>
      </c>
      <c r="L35" s="52">
        <f t="shared" si="1"/>
        <v>661404.465</v>
      </c>
      <c r="M35" s="53">
        <f t="shared" si="13"/>
        <v>1</v>
      </c>
      <c r="N35" s="87"/>
      <c r="O35" s="85"/>
      <c r="P35" s="52">
        <f t="shared" si="6"/>
        <v>0</v>
      </c>
      <c r="Q35" s="53">
        <f t="shared" si="7"/>
        <v>0</v>
      </c>
      <c r="R35" s="85">
        <f>'[8]NW402'!$T$53</f>
        <v>602182</v>
      </c>
      <c r="S35" s="85">
        <f>'[8]NW402'!$T$54</f>
        <v>79809</v>
      </c>
      <c r="T35" s="52">
        <f t="shared" si="9"/>
        <v>681991</v>
      </c>
      <c r="U35" s="53">
        <f t="shared" si="14"/>
        <v>1.0311254853714966</v>
      </c>
    </row>
    <row r="36" spans="1:21" ht="12.75">
      <c r="A36" s="23" t="s">
        <v>34</v>
      </c>
      <c r="B36" s="27" t="s">
        <v>445</v>
      </c>
      <c r="C36" s="23" t="s">
        <v>446</v>
      </c>
      <c r="D36" s="85">
        <f>'[8]NW403'!$R$53</f>
        <v>1299821</v>
      </c>
      <c r="E36" s="85">
        <f>'[8]NW403'!$R$54</f>
        <v>220902</v>
      </c>
      <c r="F36" s="63">
        <f t="shared" si="5"/>
        <v>1520723</v>
      </c>
      <c r="G36" s="87">
        <f>('[17]NW403'!$D$57)/1000</f>
        <v>1197940.852</v>
      </c>
      <c r="H36" s="85">
        <f>('[17]NW403'!$D$58)/1000</f>
        <v>357705.8</v>
      </c>
      <c r="I36" s="58">
        <f t="shared" si="0"/>
        <v>1204599.748</v>
      </c>
      <c r="J36" s="86">
        <f>('[17]NW403'!$M$57)/1000</f>
        <v>1003863.688</v>
      </c>
      <c r="K36" s="87">
        <f>('[17]NW403'!$M$58)/1000</f>
        <v>200736.06</v>
      </c>
      <c r="L36" s="52">
        <f t="shared" si="1"/>
        <v>1204599.748</v>
      </c>
      <c r="M36" s="53">
        <f t="shared" si="13"/>
        <v>1</v>
      </c>
      <c r="N36" s="87"/>
      <c r="O36" s="85"/>
      <c r="P36" s="52">
        <f t="shared" si="6"/>
        <v>0</v>
      </c>
      <c r="Q36" s="53">
        <f t="shared" si="7"/>
        <v>0</v>
      </c>
      <c r="R36" s="85">
        <f>'[8]NW403'!$T$53</f>
        <v>1399313</v>
      </c>
      <c r="S36" s="85">
        <f>'[8]NW403'!$T$54</f>
        <v>183424</v>
      </c>
      <c r="T36" s="52">
        <f t="shared" si="9"/>
        <v>1582737</v>
      </c>
      <c r="U36" s="53">
        <f t="shared" si="14"/>
        <v>1.313911116640878</v>
      </c>
    </row>
    <row r="37" spans="1:21" ht="12.75">
      <c r="A37" s="23" t="s">
        <v>34</v>
      </c>
      <c r="B37" s="27" t="s">
        <v>447</v>
      </c>
      <c r="C37" s="23" t="s">
        <v>448</v>
      </c>
      <c r="D37" s="85">
        <f>'[8]NW404'!$R$53</f>
        <v>146075</v>
      </c>
      <c r="E37" s="85">
        <f>'[8]NW404'!$R$54</f>
        <v>39964</v>
      </c>
      <c r="F37" s="63">
        <f t="shared" si="5"/>
        <v>186039</v>
      </c>
      <c r="G37" s="87">
        <f>('[17]NW404'!$D$57)/1000</f>
        <v>109907.391</v>
      </c>
      <c r="H37" s="85">
        <f>('[17]NW404'!$D$58)/1000</f>
        <v>39963.5</v>
      </c>
      <c r="I37" s="58">
        <f t="shared" si="0"/>
        <v>107682.595</v>
      </c>
      <c r="J37" s="86">
        <f>('[17]NW404'!$M$57)/1000</f>
        <v>108260.421</v>
      </c>
      <c r="K37" s="87">
        <f>('[17]NW404'!$M$58)/1000</f>
        <v>-577.826</v>
      </c>
      <c r="L37" s="52">
        <f t="shared" si="1"/>
        <v>107682.595</v>
      </c>
      <c r="M37" s="53">
        <f t="shared" si="13"/>
        <v>1</v>
      </c>
      <c r="N37" s="87"/>
      <c r="O37" s="85"/>
      <c r="P37" s="52">
        <f t="shared" si="6"/>
        <v>0</v>
      </c>
      <c r="Q37" s="53">
        <f t="shared" si="7"/>
        <v>0</v>
      </c>
      <c r="R37" s="85">
        <f>'[8]NW404'!$T$53</f>
        <v>108260</v>
      </c>
      <c r="S37" s="85">
        <f>'[8]NW404'!$T$54</f>
        <v>-577</v>
      </c>
      <c r="T37" s="52">
        <f t="shared" si="9"/>
        <v>107683</v>
      </c>
      <c r="U37" s="53">
        <f t="shared" si="14"/>
        <v>1.0000037610534924</v>
      </c>
    </row>
    <row r="38" spans="1:21" ht="12.75" hidden="1">
      <c r="A38" s="23"/>
      <c r="B38" s="27"/>
      <c r="C38" s="23"/>
      <c r="D38" s="85"/>
      <c r="E38" s="85"/>
      <c r="F38" s="63"/>
      <c r="G38" s="87">
        <v>0</v>
      </c>
      <c r="H38" s="85">
        <v>0</v>
      </c>
      <c r="I38" s="58">
        <v>0</v>
      </c>
      <c r="J38" s="86">
        <v>0</v>
      </c>
      <c r="K38" s="87">
        <v>0</v>
      </c>
      <c r="L38" s="52">
        <v>0</v>
      </c>
      <c r="M38" s="53"/>
      <c r="N38" s="87"/>
      <c r="O38" s="85"/>
      <c r="P38" s="52"/>
      <c r="Q38" s="53"/>
      <c r="R38" s="85"/>
      <c r="S38" s="85"/>
      <c r="T38" s="52"/>
      <c r="U38" s="53"/>
    </row>
    <row r="39" spans="1:21" ht="12.75">
      <c r="A39" s="23" t="s">
        <v>53</v>
      </c>
      <c r="B39" s="27" t="s">
        <v>450</v>
      </c>
      <c r="C39" s="23" t="s">
        <v>451</v>
      </c>
      <c r="D39" s="85">
        <f>'[8]DC40'!$R$53</f>
        <v>115027</v>
      </c>
      <c r="E39" s="85">
        <f>'[8]DC40'!$R$54</f>
        <v>51502</v>
      </c>
      <c r="F39" s="63">
        <f t="shared" si="5"/>
        <v>166529</v>
      </c>
      <c r="G39" s="87">
        <f>('[17]DC40'!$D$57)/1000</f>
        <v>137019.911</v>
      </c>
      <c r="H39" s="85">
        <f>('[17]DC40'!$D$58)/1000</f>
        <v>53824.218</v>
      </c>
      <c r="I39" s="58">
        <f t="shared" si="0"/>
        <v>112389.168</v>
      </c>
      <c r="J39" s="86">
        <f>('[17]DC40'!$M$57)/1000</f>
        <v>92867.346</v>
      </c>
      <c r="K39" s="87">
        <f>('[17]DC40'!$M$58)/1000</f>
        <v>19521.822</v>
      </c>
      <c r="L39" s="52">
        <f t="shared" si="1"/>
        <v>112389.168</v>
      </c>
      <c r="M39" s="53">
        <f t="shared" si="13"/>
        <v>1</v>
      </c>
      <c r="N39" s="87"/>
      <c r="O39" s="85"/>
      <c r="P39" s="52">
        <f t="shared" si="6"/>
        <v>0</v>
      </c>
      <c r="Q39" s="53">
        <f t="shared" si="7"/>
        <v>0</v>
      </c>
      <c r="R39" s="85">
        <f>'[8]DC40'!$T$53</f>
        <v>132633</v>
      </c>
      <c r="S39" s="85">
        <f>'[8]DC40'!$T$54</f>
        <v>19522</v>
      </c>
      <c r="T39" s="52">
        <f t="shared" si="9"/>
        <v>152155</v>
      </c>
      <c r="U39" s="53">
        <f t="shared" si="14"/>
        <v>1.3538226388507475</v>
      </c>
    </row>
    <row r="40" spans="1:21" ht="16.5">
      <c r="A40" s="24"/>
      <c r="B40" s="80" t="s">
        <v>555</v>
      </c>
      <c r="C40" s="24"/>
      <c r="D40" s="54">
        <f>SUM(D34:D39)</f>
        <v>2206158</v>
      </c>
      <c r="E40" s="54">
        <f>SUM(E34:E39)</f>
        <v>448578</v>
      </c>
      <c r="F40" s="98">
        <f t="shared" si="5"/>
        <v>2654736</v>
      </c>
      <c r="G40" s="61">
        <f>SUM(G34:G39)</f>
        <v>2094284.185</v>
      </c>
      <c r="H40" s="54">
        <f>SUM(H34:H39)</f>
        <v>592202.201</v>
      </c>
      <c r="I40" s="59">
        <f t="shared" si="0"/>
        <v>2141057.66</v>
      </c>
      <c r="J40" s="64">
        <f>SUM(J34:J39)</f>
        <v>1813589.419</v>
      </c>
      <c r="K40" s="54">
        <f>SUM(K34:K39)</f>
        <v>327468.241</v>
      </c>
      <c r="L40" s="54">
        <f t="shared" si="1"/>
        <v>2141057.66</v>
      </c>
      <c r="M40" s="55">
        <f t="shared" si="13"/>
        <v>1</v>
      </c>
      <c r="N40" s="61">
        <f>SUM(N34:N39)</f>
        <v>0</v>
      </c>
      <c r="O40" s="54">
        <f>SUM(O34:O39)</f>
        <v>0</v>
      </c>
      <c r="P40" s="54">
        <f>$N40+$O40</f>
        <v>0</v>
      </c>
      <c r="Q40" s="55">
        <f>IF($P40=0,0,$P40/$I40)</f>
        <v>0</v>
      </c>
      <c r="R40" s="54">
        <f>SUM(R34:R39)</f>
        <v>2331134</v>
      </c>
      <c r="S40" s="54">
        <f>SUM(S34:S39)</f>
        <v>299107</v>
      </c>
      <c r="T40" s="54">
        <f t="shared" si="9"/>
        <v>2630241</v>
      </c>
      <c r="U40" s="55">
        <f t="shared" si="14"/>
        <v>1.228477424564082</v>
      </c>
    </row>
    <row r="41" spans="1:21" ht="16.5">
      <c r="A41" s="24"/>
      <c r="B41" s="28"/>
      <c r="C41" s="24"/>
      <c r="D41" s="54"/>
      <c r="E41" s="54"/>
      <c r="F41" s="59"/>
      <c r="G41" s="64"/>
      <c r="H41" s="54"/>
      <c r="I41" s="59"/>
      <c r="J41" s="64"/>
      <c r="K41" s="54"/>
      <c r="L41" s="54"/>
      <c r="M41" s="55"/>
      <c r="N41" s="61"/>
      <c r="O41" s="54"/>
      <c r="P41" s="54"/>
      <c r="Q41" s="55"/>
      <c r="R41" s="54"/>
      <c r="S41" s="54"/>
      <c r="T41" s="54"/>
      <c r="U41" s="55"/>
    </row>
    <row r="42" spans="1:21" ht="16.5">
      <c r="A42" s="24"/>
      <c r="B42" s="81" t="s">
        <v>556</v>
      </c>
      <c r="C42" s="24"/>
      <c r="D42" s="92">
        <f>SUM(D9:D14,D17:D22,D25:D31,D34:D39)</f>
        <v>6625476</v>
      </c>
      <c r="E42" s="92">
        <f>SUM(E9:E14,E17:E22,E25:E31,E34:E39)</f>
        <v>2585570</v>
      </c>
      <c r="F42" s="93">
        <f t="shared" si="5"/>
        <v>9211046</v>
      </c>
      <c r="G42" s="94">
        <f>SUM(G9:G14,G17:G22,G25:G31,G34:G39)</f>
        <v>6929960.6729999995</v>
      </c>
      <c r="H42" s="92">
        <f>SUM(H9:H14,H17:H22,H25:H31,H34:H39)</f>
        <v>2751491.401</v>
      </c>
      <c r="I42" s="93">
        <f t="shared" si="0"/>
        <v>7481612.369999999</v>
      </c>
      <c r="J42" s="94">
        <f>SUM(J9:J14,J17:J22,J25:J31,J34:J39)</f>
        <v>6444490.023999999</v>
      </c>
      <c r="K42" s="92">
        <f>SUM(K9:K14,K17:K22,K25:K31,K34:K39)</f>
        <v>1037122.3459999999</v>
      </c>
      <c r="L42" s="92">
        <f t="shared" si="1"/>
        <v>7481612.369999999</v>
      </c>
      <c r="M42" s="55">
        <f>IF($I42=0,0,$L42/$I42)</f>
        <v>1</v>
      </c>
      <c r="N42" s="61">
        <f>SUM(N9:N14,N17:N22,N25:N31,N34:N39)</f>
        <v>0</v>
      </c>
      <c r="O42" s="54">
        <f>SUM(O9:O14,O17:O22,O25:O31,O34:O39)</f>
        <v>0</v>
      </c>
      <c r="P42" s="54">
        <f t="shared" si="6"/>
        <v>0</v>
      </c>
      <c r="Q42" s="55">
        <f t="shared" si="7"/>
        <v>0</v>
      </c>
      <c r="R42" s="54">
        <f>SUM(R9:R14,R17:R22,R25:R31,R34:R39)</f>
        <v>7447378</v>
      </c>
      <c r="S42" s="54">
        <f>SUM(S9:S14,S17:S22,S25:S31,S34:S39)</f>
        <v>1283264</v>
      </c>
      <c r="T42" s="54">
        <f t="shared" si="9"/>
        <v>8730642</v>
      </c>
      <c r="U42" s="55">
        <f>IF($I42=0,0,$T42/$I42)</f>
        <v>1.1669465842695084</v>
      </c>
    </row>
    <row r="43" spans="1:21" ht="12.75">
      <c r="A43" s="26"/>
      <c r="B43" s="30"/>
      <c r="C43" s="26"/>
      <c r="D43" s="52"/>
      <c r="E43" s="52"/>
      <c r="F43" s="58"/>
      <c r="G43" s="62"/>
      <c r="H43" s="52"/>
      <c r="I43" s="58"/>
      <c r="J43" s="62"/>
      <c r="K43" s="52"/>
      <c r="L43" s="52"/>
      <c r="M43" s="10"/>
      <c r="N43" s="60"/>
      <c r="O43" s="52"/>
      <c r="P43" s="52"/>
      <c r="Q43" s="10"/>
      <c r="R43" s="52"/>
      <c r="S43" s="52"/>
      <c r="T43" s="52"/>
      <c r="U43" s="53"/>
    </row>
    <row r="44" spans="1:21" ht="12.75">
      <c r="A44" s="31"/>
      <c r="B44" s="105" t="s">
        <v>572</v>
      </c>
      <c r="C44" s="31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1:21" ht="12.75">
      <c r="A45" s="32"/>
      <c r="B45" s="123" t="s">
        <v>569</v>
      </c>
      <c r="C45" s="32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12.75">
      <c r="A46" s="32"/>
      <c r="B46" s="33"/>
      <c r="C46" s="32"/>
      <c r="D46" s="16"/>
      <c r="E46" s="16"/>
      <c r="F46" s="16"/>
      <c r="G46" s="16"/>
      <c r="H46" s="16"/>
      <c r="I46" s="16"/>
      <c r="J46" s="124"/>
      <c r="K46" s="110">
        <f>K42-'[11]NW'!AA38</f>
        <v>1037122.3459999999</v>
      </c>
      <c r="L46" s="110">
        <f>L42-'[11]NW'!AB38</f>
        <v>7481612.369999999</v>
      </c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2.75">
      <c r="A47" s="32"/>
      <c r="B47" s="33"/>
      <c r="C47" s="32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2.75">
      <c r="A48" s="32"/>
      <c r="B48" s="33"/>
      <c r="C48" s="32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32"/>
      <c r="B49" s="33"/>
      <c r="C49" s="32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2" ht="12.75">
      <c r="A50" s="134"/>
      <c r="B50" s="33"/>
      <c r="C50" s="32"/>
      <c r="D50" s="129">
        <f>'[8]Summary'!$R$53-D42</f>
        <v>0</v>
      </c>
      <c r="E50" s="129">
        <f>'[8]Summary'!$R$54-E42</f>
        <v>0</v>
      </c>
      <c r="F50" s="16"/>
      <c r="G50" s="129">
        <f>('[17]Summary'!$D$57)/1000-G42</f>
        <v>0</v>
      </c>
      <c r="H50" s="129">
        <f>('[17]Summary'!$D$58)/1000-H42</f>
        <v>0</v>
      </c>
      <c r="I50" s="129">
        <f>$J50+$K50</f>
        <v>0</v>
      </c>
      <c r="J50" s="129">
        <f>('[17]Summary'!$M$57)/1000-J42</f>
        <v>0</v>
      </c>
      <c r="K50" s="129">
        <f>('[17]Summary'!$M$58)/1000-K42</f>
        <v>0</v>
      </c>
      <c r="L50" s="129">
        <f>$J50+$K50</f>
        <v>0</v>
      </c>
      <c r="M50" s="129">
        <f>IF($I50=0,0,$L50/$I50)</f>
        <v>0</v>
      </c>
      <c r="N50" s="129"/>
      <c r="O50" s="129"/>
      <c r="P50" s="129">
        <f>$N50+$O50</f>
        <v>0</v>
      </c>
      <c r="Q50" s="129">
        <f>IF($P50=0,0,$P50/$I50)</f>
        <v>0</v>
      </c>
      <c r="R50" s="129">
        <f>'[8]Summary'!$T$53-R42</f>
        <v>0</v>
      </c>
      <c r="S50" s="129">
        <f>'[8]Summary'!$T$54-S42</f>
        <v>0</v>
      </c>
      <c r="T50" s="129">
        <f>$R50+$S50</f>
        <v>0</v>
      </c>
      <c r="U50" s="129">
        <f>IF($I50=0,0,$T50/$I50)</f>
        <v>0</v>
      </c>
      <c r="V50" s="16"/>
    </row>
    <row r="51" spans="1:21" ht="12.75">
      <c r="A51" s="32"/>
      <c r="B51" s="33"/>
      <c r="C51" s="32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.75">
      <c r="A52" s="32"/>
      <c r="B52" s="33"/>
      <c r="C52" s="32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2.75">
      <c r="A53" s="32"/>
      <c r="B53" s="33"/>
      <c r="C53" s="32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2.75">
      <c r="A54" s="32"/>
      <c r="B54" s="33"/>
      <c r="C54" s="32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2.75">
      <c r="A55" s="32"/>
      <c r="B55" s="33"/>
      <c r="C55" s="32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32"/>
      <c r="B56" s="33"/>
      <c r="C56" s="32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32"/>
      <c r="B57" s="33"/>
      <c r="C57" s="32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32"/>
      <c r="B58" s="33"/>
      <c r="C58" s="32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32"/>
      <c r="B59" s="33"/>
      <c r="C59" s="32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2.75">
      <c r="A60" s="32"/>
      <c r="B60" s="33"/>
      <c r="C60" s="32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2.75">
      <c r="A61" s="32"/>
      <c r="B61" s="33"/>
      <c r="C61" s="32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2.75">
      <c r="A62" s="32"/>
      <c r="B62" s="33"/>
      <c r="C62" s="32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32"/>
      <c r="B63" s="33"/>
      <c r="C63" s="32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2.75">
      <c r="A64" s="32"/>
      <c r="B64" s="33"/>
      <c r="C64" s="32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32"/>
      <c r="B65" s="33"/>
      <c r="C65" s="32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2.75">
      <c r="A66" s="32"/>
      <c r="B66" s="33"/>
      <c r="C66" s="32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>
      <c r="A67" s="32"/>
      <c r="B67" s="33"/>
      <c r="C67" s="32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>
      <c r="A68" s="32"/>
      <c r="B68" s="33"/>
      <c r="C68" s="32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32"/>
      <c r="B69" s="33"/>
      <c r="C69" s="32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32"/>
      <c r="B70" s="33"/>
      <c r="C70" s="32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32"/>
      <c r="B71" s="33"/>
      <c r="C71" s="32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32"/>
      <c r="B72" s="33"/>
      <c r="C72" s="32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32"/>
      <c r="B73" s="33"/>
      <c r="C73" s="32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32"/>
      <c r="B74" s="33"/>
      <c r="C74" s="32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32"/>
      <c r="B75" s="33"/>
      <c r="C75" s="32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32"/>
      <c r="B76" s="33"/>
      <c r="C76" s="32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32"/>
      <c r="B77" s="33"/>
      <c r="C77" s="32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32"/>
      <c r="B78" s="33"/>
      <c r="C78" s="32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32"/>
      <c r="B79" s="33"/>
      <c r="C79" s="32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32"/>
      <c r="B80" s="33"/>
      <c r="C80" s="32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32"/>
      <c r="B81" s="33"/>
      <c r="C81" s="32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32"/>
      <c r="B82" s="33"/>
      <c r="C82" s="32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32"/>
      <c r="B83" s="33"/>
      <c r="C83" s="32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32"/>
      <c r="B84" s="33"/>
      <c r="C84" s="32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32"/>
      <c r="B85" s="33"/>
      <c r="C85" s="32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32"/>
      <c r="B86" s="33"/>
      <c r="C86" s="32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10:13" ht="12.75">
      <c r="J91" s="16"/>
      <c r="K91" s="16"/>
      <c r="L91" s="16"/>
      <c r="M91" s="16"/>
    </row>
    <row r="92" spans="10:13" ht="12.75">
      <c r="J92" s="16"/>
      <c r="K92" s="16"/>
      <c r="L92" s="16"/>
      <c r="M92" s="16"/>
    </row>
    <row r="93" spans="10:13" ht="12.75">
      <c r="J93" s="16"/>
      <c r="K93" s="16"/>
      <c r="L93" s="16"/>
      <c r="M93" s="16"/>
    </row>
    <row r="94" spans="10:13" ht="12.75">
      <c r="J94" s="16"/>
      <c r="K94" s="16"/>
      <c r="L94" s="16"/>
      <c r="M94" s="16"/>
    </row>
    <row r="95" spans="10:13" ht="12.75">
      <c r="J95" s="16"/>
      <c r="K95" s="16"/>
      <c r="L95" s="16"/>
      <c r="M95" s="16"/>
    </row>
    <row r="96" spans="10:13" ht="12.75">
      <c r="J96" s="16"/>
      <c r="K96" s="16"/>
      <c r="L96" s="16"/>
      <c r="M96" s="16"/>
    </row>
    <row r="97" spans="10:13" ht="12.75">
      <c r="J97" s="16"/>
      <c r="K97" s="16"/>
      <c r="L97" s="16"/>
      <c r="M97" s="16"/>
    </row>
    <row r="98" spans="10:13" ht="12.75">
      <c r="J98" s="16"/>
      <c r="K98" s="16"/>
      <c r="L98" s="16"/>
      <c r="M98" s="16"/>
    </row>
    <row r="99" spans="10:13" ht="12.75">
      <c r="J99" s="16"/>
      <c r="K99" s="16"/>
      <c r="L99" s="16"/>
      <c r="M99" s="16"/>
    </row>
    <row r="100" spans="10:13" ht="12.75">
      <c r="J100" s="16"/>
      <c r="K100" s="16"/>
      <c r="L100" s="16"/>
      <c r="M100" s="16"/>
    </row>
  </sheetData>
  <sheetProtection password="F954" sheet="1" objects="1" scenarios="1"/>
  <mergeCells count="5">
    <mergeCell ref="A2:Q2"/>
    <mergeCell ref="R4:U4"/>
    <mergeCell ref="D4:F4"/>
    <mergeCell ref="G4:I4"/>
    <mergeCell ref="N4:Q4"/>
  </mergeCells>
  <conditionalFormatting sqref="A50:IV50">
    <cfRule type="cellIs" priority="1" dxfId="0" operator="notEqual" stopIfTrue="1">
      <formula>0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0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5.28125" style="0" customWidth="1"/>
    <col min="3" max="3" width="7.57421875" style="0" customWidth="1"/>
    <col min="4" max="9" width="11.7109375" style="0" customWidth="1"/>
    <col min="10" max="10" width="12.7109375" style="0" customWidth="1"/>
    <col min="11" max="12" width="11.7109375" style="0" customWidth="1"/>
    <col min="13" max="13" width="10.7109375" style="0" customWidth="1"/>
    <col min="14" max="17" width="12.7109375" style="0" hidden="1" customWidth="1"/>
    <col min="18" max="20" width="11.7109375" style="0" customWidth="1"/>
    <col min="21" max="21" width="10.7109375" style="0" customWidth="1"/>
  </cols>
  <sheetData>
    <row r="1" ht="16.5">
      <c r="A1" s="1"/>
    </row>
    <row r="2" spans="1:17" ht="15.75" customHeight="1">
      <c r="A2" s="140" t="s">
        <v>660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21" ht="16.5">
      <c r="A3" s="34"/>
      <c r="B3" s="15"/>
      <c r="C3" s="3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ht="16.5" customHeight="1">
      <c r="A4" s="35"/>
      <c r="B4" s="20"/>
      <c r="C4" s="22"/>
      <c r="D4" s="141" t="s">
        <v>567</v>
      </c>
      <c r="E4" s="142"/>
      <c r="F4" s="143"/>
      <c r="G4" s="141" t="s">
        <v>568</v>
      </c>
      <c r="H4" s="142"/>
      <c r="I4" s="142"/>
      <c r="J4" s="72" t="s">
        <v>661</v>
      </c>
      <c r="K4" s="73"/>
      <c r="L4" s="73"/>
      <c r="M4" s="74"/>
      <c r="N4" s="142" t="s">
        <v>566</v>
      </c>
      <c r="O4" s="142"/>
      <c r="P4" s="142"/>
      <c r="Q4" s="143"/>
      <c r="R4" s="141" t="s">
        <v>510</v>
      </c>
      <c r="S4" s="142"/>
      <c r="T4" s="142"/>
      <c r="U4" s="143"/>
    </row>
    <row r="5" spans="1:21" ht="82.5">
      <c r="A5" s="36"/>
      <c r="B5" s="18" t="s">
        <v>1</v>
      </c>
      <c r="C5" s="21" t="s">
        <v>2</v>
      </c>
      <c r="D5" s="77" t="s">
        <v>3</v>
      </c>
      <c r="E5" s="78" t="s">
        <v>4</v>
      </c>
      <c r="F5" s="78" t="s">
        <v>0</v>
      </c>
      <c r="G5" s="77" t="s">
        <v>3</v>
      </c>
      <c r="H5" s="78" t="s">
        <v>4</v>
      </c>
      <c r="I5" s="78" t="s">
        <v>0</v>
      </c>
      <c r="J5" s="77" t="s">
        <v>3</v>
      </c>
      <c r="K5" s="78" t="s">
        <v>4</v>
      </c>
      <c r="L5" s="78" t="s">
        <v>0</v>
      </c>
      <c r="M5" s="79" t="s">
        <v>5</v>
      </c>
      <c r="N5" s="78" t="s">
        <v>3</v>
      </c>
      <c r="O5" s="78" t="s">
        <v>4</v>
      </c>
      <c r="P5" s="78" t="s">
        <v>0</v>
      </c>
      <c r="Q5" s="79" t="s">
        <v>5</v>
      </c>
      <c r="R5" s="77" t="s">
        <v>3</v>
      </c>
      <c r="S5" s="78" t="s">
        <v>4</v>
      </c>
      <c r="T5" s="78" t="s">
        <v>0</v>
      </c>
      <c r="U5" s="79" t="s">
        <v>5</v>
      </c>
    </row>
    <row r="6" spans="1:21" ht="16.5">
      <c r="A6" s="37"/>
      <c r="B6" s="3"/>
      <c r="C6" s="3"/>
      <c r="D6" s="4"/>
      <c r="E6" s="12"/>
      <c r="F6" s="11"/>
      <c r="G6" s="4"/>
      <c r="H6" s="12"/>
      <c r="I6" s="15"/>
      <c r="J6" s="70"/>
      <c r="K6" s="12"/>
      <c r="L6" s="12"/>
      <c r="M6" s="71"/>
      <c r="N6" s="15"/>
      <c r="O6" s="12"/>
      <c r="P6" s="12"/>
      <c r="Q6" s="11"/>
      <c r="R6" s="4"/>
      <c r="S6" s="12"/>
      <c r="T6" s="12"/>
      <c r="U6" s="11"/>
    </row>
    <row r="7" spans="1:21" ht="16.5">
      <c r="A7" s="5"/>
      <c r="B7" s="5" t="s">
        <v>23</v>
      </c>
      <c r="C7" s="6"/>
      <c r="D7" s="7"/>
      <c r="E7" s="13"/>
      <c r="F7" s="10"/>
      <c r="G7" s="7"/>
      <c r="H7" s="13"/>
      <c r="I7" s="16"/>
      <c r="J7" s="50"/>
      <c r="K7" s="13"/>
      <c r="L7" s="13"/>
      <c r="M7" s="51"/>
      <c r="N7" s="16"/>
      <c r="O7" s="13"/>
      <c r="P7" s="13"/>
      <c r="Q7" s="10"/>
      <c r="R7" s="7"/>
      <c r="S7" s="13"/>
      <c r="T7" s="13"/>
      <c r="U7" s="10"/>
    </row>
    <row r="8" spans="1:21" ht="16.5">
      <c r="A8" s="5"/>
      <c r="B8" s="6"/>
      <c r="C8" s="6"/>
      <c r="D8" s="7"/>
      <c r="E8" s="13"/>
      <c r="F8" s="10"/>
      <c r="G8" s="7"/>
      <c r="H8" s="13"/>
      <c r="I8" s="16"/>
      <c r="J8" s="50"/>
      <c r="K8" s="13"/>
      <c r="L8" s="13"/>
      <c r="M8" s="51"/>
      <c r="N8" s="16"/>
      <c r="O8" s="13"/>
      <c r="P8" s="13"/>
      <c r="Q8" s="10"/>
      <c r="R8" s="7"/>
      <c r="S8" s="13"/>
      <c r="T8" s="13"/>
      <c r="U8" s="10"/>
    </row>
    <row r="9" spans="1:21" ht="12.75">
      <c r="A9" s="23" t="s">
        <v>33</v>
      </c>
      <c r="B9" s="27" t="s">
        <v>31</v>
      </c>
      <c r="C9" s="23" t="s">
        <v>32</v>
      </c>
      <c r="D9" s="85">
        <f>'[9]WC000'!$R$53</f>
        <v>16764996</v>
      </c>
      <c r="E9" s="85">
        <f>'[9]WC000'!$R$54</f>
        <v>6202464</v>
      </c>
      <c r="F9" s="63">
        <f>$D9+$E9</f>
        <v>22967460</v>
      </c>
      <c r="G9" s="87">
        <f>('[12]CPT'!$D$57)/1000</f>
        <v>23598283.923</v>
      </c>
      <c r="H9" s="85">
        <f>('[12]CPT'!$D$58)/1000</f>
        <v>5602498.788</v>
      </c>
      <c r="I9" s="58">
        <f>$J9+$K9</f>
        <v>27775402.908</v>
      </c>
      <c r="J9" s="86">
        <f>('[12]CPT'!$M$57)/1000</f>
        <v>23109405.493</v>
      </c>
      <c r="K9" s="87">
        <f>('[12]CPT'!$M$58)/1000</f>
        <v>4665997.415</v>
      </c>
      <c r="L9" s="52">
        <f>$J9+$K9</f>
        <v>27775402.908</v>
      </c>
      <c r="M9" s="53">
        <f>IF($I9=0,0,$L9/$I9)</f>
        <v>1</v>
      </c>
      <c r="N9" s="87"/>
      <c r="O9" s="85"/>
      <c r="P9" s="52">
        <f>$N9+$O9</f>
        <v>0</v>
      </c>
      <c r="Q9" s="53">
        <f>IF($P9=0,0,$P9/$I9)</f>
        <v>0</v>
      </c>
      <c r="R9" s="85">
        <f>'[9]WC000'!$T$53</f>
        <v>16434931</v>
      </c>
      <c r="S9" s="85">
        <f>'[9]WC000'!$T$54</f>
        <v>4677479</v>
      </c>
      <c r="T9" s="52">
        <f>$R9+$S9</f>
        <v>21112410</v>
      </c>
      <c r="U9" s="53">
        <f>IF($I9=0,0,$T9/$I9)</f>
        <v>0.7601117459908784</v>
      </c>
    </row>
    <row r="10" spans="1:21" ht="16.5">
      <c r="A10" s="24"/>
      <c r="B10" s="28"/>
      <c r="C10" s="24"/>
      <c r="D10" s="54">
        <f>D9</f>
        <v>16764996</v>
      </c>
      <c r="E10" s="54">
        <f>E9</f>
        <v>6202464</v>
      </c>
      <c r="F10" s="98">
        <f aca="true" t="shared" si="0" ref="F10:F51">$D10+$E10</f>
        <v>22967460</v>
      </c>
      <c r="G10" s="61">
        <f>G9</f>
        <v>23598283.923</v>
      </c>
      <c r="H10" s="54">
        <f>H9</f>
        <v>5602498.788</v>
      </c>
      <c r="I10" s="59">
        <f aca="true" t="shared" si="1" ref="I10:I51">$J10+$K10</f>
        <v>27775402.908</v>
      </c>
      <c r="J10" s="64">
        <f>J9</f>
        <v>23109405.493</v>
      </c>
      <c r="K10" s="61">
        <f>K9</f>
        <v>4665997.415</v>
      </c>
      <c r="L10" s="54">
        <f aca="true" t="shared" si="2" ref="L10:L51">$J10+$K10</f>
        <v>27775402.908</v>
      </c>
      <c r="M10" s="55">
        <f>IF($I10=0,0,$L10/$I10)</f>
        <v>1</v>
      </c>
      <c r="N10" s="61">
        <f>N9</f>
        <v>0</v>
      </c>
      <c r="O10" s="54">
        <f>O9</f>
        <v>0</v>
      </c>
      <c r="P10" s="54">
        <f aca="true" t="shared" si="3" ref="P10:P51">$N10+$O10</f>
        <v>0</v>
      </c>
      <c r="Q10" s="55">
        <f aca="true" t="shared" si="4" ref="Q10:Q51">IF($P10=0,0,$P10/$I10)</f>
        <v>0</v>
      </c>
      <c r="R10" s="54">
        <f>R9</f>
        <v>16434931</v>
      </c>
      <c r="S10" s="54">
        <f>S9</f>
        <v>4677479</v>
      </c>
      <c r="T10" s="54">
        <f>$R10+$S10</f>
        <v>21112410</v>
      </c>
      <c r="U10" s="55">
        <f>IF($I10=0,0,$T10/$I10)</f>
        <v>0.7601117459908784</v>
      </c>
    </row>
    <row r="11" spans="1:21" ht="16.5">
      <c r="A11" s="24"/>
      <c r="B11" s="28"/>
      <c r="C11" s="24"/>
      <c r="D11" s="54"/>
      <c r="E11" s="54"/>
      <c r="F11" s="98"/>
      <c r="G11" s="61"/>
      <c r="H11" s="54"/>
      <c r="I11" s="59"/>
      <c r="J11" s="64"/>
      <c r="K11" s="61"/>
      <c r="L11" s="54"/>
      <c r="M11" s="55"/>
      <c r="N11" s="61"/>
      <c r="O11" s="54"/>
      <c r="P11" s="54"/>
      <c r="Q11" s="55"/>
      <c r="R11" s="54"/>
      <c r="S11" s="54"/>
      <c r="T11" s="54"/>
      <c r="U11" s="55"/>
    </row>
    <row r="12" spans="1:21" ht="12.75">
      <c r="A12" s="23" t="s">
        <v>34</v>
      </c>
      <c r="B12" s="27" t="s">
        <v>452</v>
      </c>
      <c r="C12" s="23" t="s">
        <v>453</v>
      </c>
      <c r="D12" s="85">
        <f>'[9]WC011'!$R$53</f>
        <v>146421</v>
      </c>
      <c r="E12" s="85">
        <f>'[9]WC011'!$R$54</f>
        <v>47043</v>
      </c>
      <c r="F12" s="63">
        <f t="shared" si="0"/>
        <v>193464</v>
      </c>
      <c r="G12" s="87">
        <f>('[12]WC011'!$D$57)/1000</f>
        <v>132945.504</v>
      </c>
      <c r="H12" s="85">
        <f>('[12]WC011'!$D$58)/1000</f>
        <v>0</v>
      </c>
      <c r="I12" s="58">
        <f t="shared" si="1"/>
        <v>170348.149</v>
      </c>
      <c r="J12" s="86">
        <f>('[12]WC011'!$M$57)/1000</f>
        <v>121321.014</v>
      </c>
      <c r="K12" s="87">
        <f>('[12]WC011'!$M$58)/1000</f>
        <v>49027.135</v>
      </c>
      <c r="L12" s="52">
        <f t="shared" si="2"/>
        <v>170348.149</v>
      </c>
      <c r="M12" s="53">
        <f aca="true" t="shared" si="5" ref="M12:M18">IF($I12=0,0,$L12/$I12)</f>
        <v>1</v>
      </c>
      <c r="N12" s="87"/>
      <c r="O12" s="85"/>
      <c r="P12" s="52">
        <f t="shared" si="3"/>
        <v>0</v>
      </c>
      <c r="Q12" s="53">
        <f t="shared" si="4"/>
        <v>0</v>
      </c>
      <c r="R12" s="85">
        <f>'[9]WC011'!$T$53</f>
        <v>134128</v>
      </c>
      <c r="S12" s="85">
        <f>'[9]WC011'!$T$54</f>
        <v>46357</v>
      </c>
      <c r="T12" s="52">
        <f aca="true" t="shared" si="6" ref="T12:T51">$R12+$S12</f>
        <v>180485</v>
      </c>
      <c r="U12" s="53">
        <f aca="true" t="shared" si="7" ref="U12:U18">IF($I12=0,0,$T12/$I12)</f>
        <v>1.059506669485443</v>
      </c>
    </row>
    <row r="13" spans="1:21" ht="12.75">
      <c r="A13" s="23" t="s">
        <v>34</v>
      </c>
      <c r="B13" s="27" t="s">
        <v>454</v>
      </c>
      <c r="C13" s="23" t="s">
        <v>455</v>
      </c>
      <c r="D13" s="85">
        <f>'[9]WC012'!$R$53</f>
        <v>126244</v>
      </c>
      <c r="E13" s="85">
        <f>'[9]WC012'!$R$54</f>
        <v>18687</v>
      </c>
      <c r="F13" s="63">
        <f t="shared" si="0"/>
        <v>144931</v>
      </c>
      <c r="G13" s="87">
        <f>('[12]WC012'!$D$57)/1000</f>
        <v>124910.968</v>
      </c>
      <c r="H13" s="85">
        <f>('[12]WC012'!$D$58)/1000</f>
        <v>47241.263</v>
      </c>
      <c r="I13" s="58">
        <f t="shared" si="1"/>
        <v>151941.793</v>
      </c>
      <c r="J13" s="86">
        <f>('[12]WC012'!$M$57)/1000</f>
        <v>114558.152</v>
      </c>
      <c r="K13" s="87">
        <f>('[12]WC012'!$M$58)/1000</f>
        <v>37383.641</v>
      </c>
      <c r="L13" s="52">
        <f t="shared" si="2"/>
        <v>151941.793</v>
      </c>
      <c r="M13" s="53">
        <f t="shared" si="5"/>
        <v>1</v>
      </c>
      <c r="N13" s="87"/>
      <c r="O13" s="85"/>
      <c r="P13" s="52">
        <f t="shared" si="3"/>
        <v>0</v>
      </c>
      <c r="Q13" s="53">
        <f t="shared" si="4"/>
        <v>0</v>
      </c>
      <c r="R13" s="85">
        <f>'[9]WC012'!$T$53</f>
        <v>134515</v>
      </c>
      <c r="S13" s="85">
        <f>'[9]WC012'!$T$54</f>
        <v>32877</v>
      </c>
      <c r="T13" s="52">
        <f t="shared" si="6"/>
        <v>167392</v>
      </c>
      <c r="U13" s="53">
        <f t="shared" si="7"/>
        <v>1.1016850380329526</v>
      </c>
    </row>
    <row r="14" spans="1:21" ht="12.75">
      <c r="A14" s="23" t="s">
        <v>34</v>
      </c>
      <c r="B14" s="27" t="s">
        <v>456</v>
      </c>
      <c r="C14" s="23" t="s">
        <v>457</v>
      </c>
      <c r="D14" s="85">
        <f>'[9]WC013'!$R$53</f>
        <v>132069</v>
      </c>
      <c r="E14" s="85">
        <f>'[9]WC013'!$R$54</f>
        <v>47768</v>
      </c>
      <c r="F14" s="63">
        <f t="shared" si="0"/>
        <v>179837</v>
      </c>
      <c r="G14" s="87">
        <f>('[12]WC013'!$D$57)/1000</f>
        <v>150984.684</v>
      </c>
      <c r="H14" s="85">
        <f>('[12]WC013'!$D$58)/1000</f>
        <v>52617</v>
      </c>
      <c r="I14" s="58">
        <f t="shared" si="1"/>
        <v>163747.11800000002</v>
      </c>
      <c r="J14" s="86">
        <f>('[12]WC013'!$M$57)/1000</f>
        <v>128832.172</v>
      </c>
      <c r="K14" s="87">
        <f>('[12]WC013'!$M$58)/1000</f>
        <v>34914.946</v>
      </c>
      <c r="L14" s="52">
        <f t="shared" si="2"/>
        <v>163747.11800000002</v>
      </c>
      <c r="M14" s="53">
        <f t="shared" si="5"/>
        <v>1</v>
      </c>
      <c r="N14" s="87"/>
      <c r="O14" s="85"/>
      <c r="P14" s="52">
        <f t="shared" si="3"/>
        <v>0</v>
      </c>
      <c r="Q14" s="53">
        <f t="shared" si="4"/>
        <v>0</v>
      </c>
      <c r="R14" s="85">
        <f>'[9]WC013'!$T$53</f>
        <v>146753</v>
      </c>
      <c r="S14" s="85">
        <f>'[9]WC013'!$T$54</f>
        <v>34073</v>
      </c>
      <c r="T14" s="52">
        <f t="shared" si="6"/>
        <v>180826</v>
      </c>
      <c r="U14" s="53">
        <f t="shared" si="7"/>
        <v>1.1043003517167245</v>
      </c>
    </row>
    <row r="15" spans="1:21" ht="12.75">
      <c r="A15" s="23" t="s">
        <v>34</v>
      </c>
      <c r="B15" s="27" t="s">
        <v>458</v>
      </c>
      <c r="C15" s="23" t="s">
        <v>459</v>
      </c>
      <c r="D15" s="85">
        <f>'[9]WC014'!$R$53</f>
        <v>511890</v>
      </c>
      <c r="E15" s="85">
        <f>'[9]WC014'!$R$54</f>
        <v>143334</v>
      </c>
      <c r="F15" s="63">
        <f t="shared" si="0"/>
        <v>655224</v>
      </c>
      <c r="G15" s="87">
        <f>('[12]WC014'!$D$57)/1000</f>
        <v>452492.644</v>
      </c>
      <c r="H15" s="85">
        <f>('[12]WC014'!$D$58)/1000</f>
        <v>179905.937</v>
      </c>
      <c r="I15" s="58">
        <f t="shared" si="1"/>
        <v>413418.854</v>
      </c>
      <c r="J15" s="86">
        <f>('[12]WC014'!$M$57)/1000</f>
        <v>352094.734</v>
      </c>
      <c r="K15" s="87">
        <f>('[12]WC014'!$M$58)/1000</f>
        <v>61324.12</v>
      </c>
      <c r="L15" s="52">
        <f t="shared" si="2"/>
        <v>413418.854</v>
      </c>
      <c r="M15" s="53">
        <f t="shared" si="5"/>
        <v>1</v>
      </c>
      <c r="N15" s="87"/>
      <c r="O15" s="85"/>
      <c r="P15" s="52">
        <f t="shared" si="3"/>
        <v>0</v>
      </c>
      <c r="Q15" s="53">
        <f t="shared" si="4"/>
        <v>0</v>
      </c>
      <c r="R15" s="85">
        <f>'[9]WC014'!$T$53</f>
        <v>430988</v>
      </c>
      <c r="S15" s="85">
        <f>'[9]WC014'!$T$54</f>
        <v>62933</v>
      </c>
      <c r="T15" s="52">
        <f t="shared" si="6"/>
        <v>493921</v>
      </c>
      <c r="U15" s="53">
        <f t="shared" si="7"/>
        <v>1.1947229673274649</v>
      </c>
    </row>
    <row r="16" spans="1:21" ht="12.75">
      <c r="A16" s="23" t="s">
        <v>34</v>
      </c>
      <c r="B16" s="27" t="s">
        <v>460</v>
      </c>
      <c r="C16" s="23" t="s">
        <v>461</v>
      </c>
      <c r="D16" s="85">
        <f>'[9]WC015'!$R$53</f>
        <v>267480</v>
      </c>
      <c r="E16" s="85">
        <f>'[9]WC015'!$R$54</f>
        <v>61128</v>
      </c>
      <c r="F16" s="63">
        <f t="shared" si="0"/>
        <v>328608</v>
      </c>
      <c r="G16" s="87">
        <f>('[12]WC015'!$D$57)/1000</f>
        <v>305748.097</v>
      </c>
      <c r="H16" s="85">
        <f>('[12]WC015'!$D$58)/1000</f>
        <v>66263.95</v>
      </c>
      <c r="I16" s="58">
        <f t="shared" si="1"/>
        <v>287027.284</v>
      </c>
      <c r="J16" s="86">
        <f>('[12]WC015'!$M$57)/1000</f>
        <v>244935.869</v>
      </c>
      <c r="K16" s="87">
        <f>('[12]WC015'!$M$58)/1000</f>
        <v>42091.415</v>
      </c>
      <c r="L16" s="52">
        <f t="shared" si="2"/>
        <v>287027.284</v>
      </c>
      <c r="M16" s="53">
        <f t="shared" si="5"/>
        <v>1</v>
      </c>
      <c r="N16" s="87"/>
      <c r="O16" s="85"/>
      <c r="P16" s="52">
        <f t="shared" si="3"/>
        <v>0</v>
      </c>
      <c r="Q16" s="53">
        <f t="shared" si="4"/>
        <v>0</v>
      </c>
      <c r="R16" s="85">
        <f>'[9]WC015'!$T$53</f>
        <v>360258</v>
      </c>
      <c r="S16" s="85">
        <f>'[9]WC015'!$T$54</f>
        <v>39771</v>
      </c>
      <c r="T16" s="52">
        <f t="shared" si="6"/>
        <v>400029</v>
      </c>
      <c r="U16" s="53">
        <f t="shared" si="7"/>
        <v>1.3936967748334337</v>
      </c>
    </row>
    <row r="17" spans="1:21" ht="12.75">
      <c r="A17" s="23" t="s">
        <v>53</v>
      </c>
      <c r="B17" s="27" t="s">
        <v>462</v>
      </c>
      <c r="C17" s="23" t="s">
        <v>463</v>
      </c>
      <c r="D17" s="85">
        <f>'[9]DC1'!$R$53</f>
        <v>221763</v>
      </c>
      <c r="E17" s="85">
        <f>'[9]DC1'!$R$54</f>
        <v>72377</v>
      </c>
      <c r="F17" s="63">
        <f t="shared" si="0"/>
        <v>294140</v>
      </c>
      <c r="G17" s="87">
        <f>('[12]DC1'!$D$57)/1000</f>
        <v>248850.63</v>
      </c>
      <c r="H17" s="85">
        <f>('[12]DC1'!$D$58)/1000</f>
        <v>66377.4</v>
      </c>
      <c r="I17" s="58">
        <f t="shared" si="1"/>
        <v>269922.588</v>
      </c>
      <c r="J17" s="86">
        <f>('[12]DC1'!$M$57)/1000</f>
        <v>208414.831</v>
      </c>
      <c r="K17" s="87">
        <f>('[12]DC1'!$M$58)/1000</f>
        <v>61507.757</v>
      </c>
      <c r="L17" s="52">
        <f t="shared" si="2"/>
        <v>269922.588</v>
      </c>
      <c r="M17" s="53">
        <f t="shared" si="5"/>
        <v>1</v>
      </c>
      <c r="N17" s="87"/>
      <c r="O17" s="85"/>
      <c r="P17" s="52">
        <f t="shared" si="3"/>
        <v>0</v>
      </c>
      <c r="Q17" s="53">
        <f t="shared" si="4"/>
        <v>0</v>
      </c>
      <c r="R17" s="85">
        <f>'[9]DC1'!$T$53</f>
        <v>201702</v>
      </c>
      <c r="S17" s="85">
        <f>'[9]DC1'!$T$54</f>
        <v>70189</v>
      </c>
      <c r="T17" s="52">
        <f t="shared" si="6"/>
        <v>271891</v>
      </c>
      <c r="U17" s="53">
        <f t="shared" si="7"/>
        <v>1.0072925056572146</v>
      </c>
    </row>
    <row r="18" spans="1:21" ht="16.5">
      <c r="A18" s="24"/>
      <c r="B18" s="80" t="s">
        <v>557</v>
      </c>
      <c r="C18" s="24"/>
      <c r="D18" s="54">
        <f>SUM(D12:D17)</f>
        <v>1405867</v>
      </c>
      <c r="E18" s="54">
        <f>SUM(E12:E17)</f>
        <v>390337</v>
      </c>
      <c r="F18" s="98">
        <f t="shared" si="0"/>
        <v>1796204</v>
      </c>
      <c r="G18" s="61">
        <f>SUM(G12:G17)</f>
        <v>1415932.5269999998</v>
      </c>
      <c r="H18" s="54">
        <f>SUM(H12:H17)</f>
        <v>412405.55000000005</v>
      </c>
      <c r="I18" s="59">
        <f t="shared" si="1"/>
        <v>1456405.7859999998</v>
      </c>
      <c r="J18" s="64">
        <f>SUM(J12:J17)</f>
        <v>1170156.7719999999</v>
      </c>
      <c r="K18" s="61">
        <f>SUM(K12:K17)</f>
        <v>286249.014</v>
      </c>
      <c r="L18" s="54">
        <f t="shared" si="2"/>
        <v>1456405.7859999998</v>
      </c>
      <c r="M18" s="55">
        <f t="shared" si="5"/>
        <v>1</v>
      </c>
      <c r="N18" s="61">
        <f>SUM(N12:N17)</f>
        <v>0</v>
      </c>
      <c r="O18" s="54">
        <f>SUM(O12:O17)</f>
        <v>0</v>
      </c>
      <c r="P18" s="54">
        <f t="shared" si="3"/>
        <v>0</v>
      </c>
      <c r="Q18" s="55">
        <f t="shared" si="4"/>
        <v>0</v>
      </c>
      <c r="R18" s="54">
        <f>SUM(R12:R17)</f>
        <v>1408344</v>
      </c>
      <c r="S18" s="54">
        <f>SUM(S12:S17)</f>
        <v>286200</v>
      </c>
      <c r="T18" s="54">
        <f t="shared" si="6"/>
        <v>1694544</v>
      </c>
      <c r="U18" s="55">
        <f t="shared" si="7"/>
        <v>1.1635108953075803</v>
      </c>
    </row>
    <row r="19" spans="1:21" ht="16.5">
      <c r="A19" s="24"/>
      <c r="B19" s="28"/>
      <c r="C19" s="24"/>
      <c r="D19" s="54"/>
      <c r="E19" s="54"/>
      <c r="F19" s="98"/>
      <c r="G19" s="61"/>
      <c r="H19" s="54"/>
      <c r="I19" s="59"/>
      <c r="J19" s="64"/>
      <c r="K19" s="61"/>
      <c r="L19" s="54"/>
      <c r="M19" s="55"/>
      <c r="N19" s="61"/>
      <c r="O19" s="54"/>
      <c r="P19" s="54"/>
      <c r="Q19" s="55"/>
      <c r="R19" s="54"/>
      <c r="S19" s="54"/>
      <c r="T19" s="54"/>
      <c r="U19" s="55"/>
    </row>
    <row r="20" spans="1:21" ht="12.75">
      <c r="A20" s="23" t="s">
        <v>34</v>
      </c>
      <c r="B20" s="27" t="s">
        <v>464</v>
      </c>
      <c r="C20" s="23" t="s">
        <v>465</v>
      </c>
      <c r="D20" s="85">
        <f>'[9]WC022'!$R$53</f>
        <v>237769</v>
      </c>
      <c r="E20" s="85">
        <f>'[9]WC022'!$R$54</f>
        <v>50801</v>
      </c>
      <c r="F20" s="63">
        <f t="shared" si="0"/>
        <v>288570</v>
      </c>
      <c r="G20" s="87">
        <f>('[12]WC022'!$D$57)/1000</f>
        <v>256914.85</v>
      </c>
      <c r="H20" s="85">
        <f>('[12]WC022'!$D$58)/1000</f>
        <v>33871.928</v>
      </c>
      <c r="I20" s="58">
        <f t="shared" si="1"/>
        <v>257748.33000000002</v>
      </c>
      <c r="J20" s="86">
        <f>('[12]WC022'!$M$57)/1000</f>
        <v>215586.693</v>
      </c>
      <c r="K20" s="87">
        <f>('[12]WC022'!$M$58)/1000</f>
        <v>42161.637</v>
      </c>
      <c r="L20" s="52">
        <f t="shared" si="2"/>
        <v>257748.33000000002</v>
      </c>
      <c r="M20" s="53">
        <f aca="true" t="shared" si="8" ref="M20:M26">IF($I20=0,0,$L20/$I20)</f>
        <v>1</v>
      </c>
      <c r="N20" s="87"/>
      <c r="O20" s="85"/>
      <c r="P20" s="52">
        <f t="shared" si="3"/>
        <v>0</v>
      </c>
      <c r="Q20" s="53">
        <f t="shared" si="4"/>
        <v>0</v>
      </c>
      <c r="R20" s="85">
        <f>'[9]WC022'!$T$53</f>
        <v>252421</v>
      </c>
      <c r="S20" s="85">
        <f>'[9]WC022'!$T$54</f>
        <v>29722</v>
      </c>
      <c r="T20" s="52">
        <f t="shared" si="6"/>
        <v>282143</v>
      </c>
      <c r="U20" s="53">
        <f aca="true" t="shared" si="9" ref="U20:U26">IF($I20=0,0,$T20/$I20)</f>
        <v>1.0946453076921971</v>
      </c>
    </row>
    <row r="21" spans="1:21" ht="12.75">
      <c r="A21" s="23" t="s">
        <v>34</v>
      </c>
      <c r="B21" s="27" t="s">
        <v>466</v>
      </c>
      <c r="C21" s="23" t="s">
        <v>467</v>
      </c>
      <c r="D21" s="85">
        <f>'[9]WC023'!$R$53</f>
        <v>919945</v>
      </c>
      <c r="E21" s="85">
        <f>'[9]WC023'!$R$54</f>
        <v>262934</v>
      </c>
      <c r="F21" s="63">
        <f t="shared" si="0"/>
        <v>1182879</v>
      </c>
      <c r="G21" s="87">
        <f>('[12]WC023'!$D$57)/1000</f>
        <v>940718.711</v>
      </c>
      <c r="H21" s="85">
        <f>('[12]WC023'!$D$58)/1000</f>
        <v>293079.331</v>
      </c>
      <c r="I21" s="58">
        <f t="shared" si="1"/>
        <v>1171832.128</v>
      </c>
      <c r="J21" s="86">
        <f>('[12]WC023'!$M$57)/1000</f>
        <v>919865.863</v>
      </c>
      <c r="K21" s="87">
        <f>('[12]WC023'!$M$58)/1000</f>
        <v>251966.265</v>
      </c>
      <c r="L21" s="52">
        <f t="shared" si="2"/>
        <v>1171832.128</v>
      </c>
      <c r="M21" s="53">
        <f t="shared" si="8"/>
        <v>1</v>
      </c>
      <c r="N21" s="87"/>
      <c r="O21" s="85"/>
      <c r="P21" s="52">
        <f t="shared" si="3"/>
        <v>0</v>
      </c>
      <c r="Q21" s="53">
        <f t="shared" si="4"/>
        <v>0</v>
      </c>
      <c r="R21" s="85">
        <f>'[9]WC023'!$T$53</f>
        <v>950235</v>
      </c>
      <c r="S21" s="85">
        <f>'[9]WC023'!$T$54</f>
        <v>215860</v>
      </c>
      <c r="T21" s="52">
        <f t="shared" si="6"/>
        <v>1166095</v>
      </c>
      <c r="U21" s="53">
        <f t="shared" si="9"/>
        <v>0.9951041383292744</v>
      </c>
    </row>
    <row r="22" spans="1:21" ht="12.75">
      <c r="A22" s="23" t="s">
        <v>34</v>
      </c>
      <c r="B22" s="27" t="s">
        <v>468</v>
      </c>
      <c r="C22" s="23" t="s">
        <v>469</v>
      </c>
      <c r="D22" s="85">
        <f>'[9]WC024'!$R$53</f>
        <v>648662</v>
      </c>
      <c r="E22" s="85">
        <f>'[9]WC024'!$R$54</f>
        <v>269217</v>
      </c>
      <c r="F22" s="63">
        <f t="shared" si="0"/>
        <v>917879</v>
      </c>
      <c r="G22" s="87">
        <f>('[12]WC024'!$D$57)/1000</f>
        <v>704091.651</v>
      </c>
      <c r="H22" s="85">
        <f>('[12]WC024'!$D$58)/1000</f>
        <v>223303.414</v>
      </c>
      <c r="I22" s="58">
        <f t="shared" si="1"/>
        <v>659252.429</v>
      </c>
      <c r="J22" s="86">
        <f>('[12]WC024'!$M$57)/1000</f>
        <v>505531.852</v>
      </c>
      <c r="K22" s="87">
        <f>('[12]WC024'!$M$58)/1000</f>
        <v>153720.577</v>
      </c>
      <c r="L22" s="52">
        <f t="shared" si="2"/>
        <v>659252.429</v>
      </c>
      <c r="M22" s="53">
        <f t="shared" si="8"/>
        <v>1</v>
      </c>
      <c r="N22" s="87"/>
      <c r="O22" s="85"/>
      <c r="P22" s="52">
        <f t="shared" si="3"/>
        <v>0</v>
      </c>
      <c r="Q22" s="53">
        <f t="shared" si="4"/>
        <v>0</v>
      </c>
      <c r="R22" s="85">
        <f>'[9]WC024'!$T$53</f>
        <v>688109</v>
      </c>
      <c r="S22" s="85">
        <f>'[9]WC024'!$T$54</f>
        <v>148540</v>
      </c>
      <c r="T22" s="52">
        <f t="shared" si="6"/>
        <v>836649</v>
      </c>
      <c r="U22" s="53">
        <f t="shared" si="9"/>
        <v>1.269087474230603</v>
      </c>
    </row>
    <row r="23" spans="1:21" ht="12.75">
      <c r="A23" s="23" t="s">
        <v>34</v>
      </c>
      <c r="B23" s="27" t="s">
        <v>470</v>
      </c>
      <c r="C23" s="23" t="s">
        <v>471</v>
      </c>
      <c r="D23" s="85">
        <f>'[9]WC025'!$R$53</f>
        <v>439459</v>
      </c>
      <c r="E23" s="85">
        <f>'[9]WC025'!$R$54</f>
        <v>98239</v>
      </c>
      <c r="F23" s="63">
        <f t="shared" si="0"/>
        <v>537698</v>
      </c>
      <c r="G23" s="87">
        <f>('[12]WC025'!$D$57)/1000</f>
        <v>488693.206</v>
      </c>
      <c r="H23" s="85">
        <f>('[12]WC025'!$D$58)/1000</f>
        <v>135106.835</v>
      </c>
      <c r="I23" s="58">
        <f t="shared" si="1"/>
        <v>511399.563</v>
      </c>
      <c r="J23" s="86">
        <f>('[12]WC025'!$M$57)/1000</f>
        <v>388604.885</v>
      </c>
      <c r="K23" s="87">
        <f>('[12]WC025'!$M$58)/1000</f>
        <v>122794.678</v>
      </c>
      <c r="L23" s="52">
        <f t="shared" si="2"/>
        <v>511399.563</v>
      </c>
      <c r="M23" s="53">
        <f t="shared" si="8"/>
        <v>1</v>
      </c>
      <c r="N23" s="87"/>
      <c r="O23" s="85"/>
      <c r="P23" s="52">
        <f t="shared" si="3"/>
        <v>0</v>
      </c>
      <c r="Q23" s="53">
        <f t="shared" si="4"/>
        <v>0</v>
      </c>
      <c r="R23" s="85">
        <f>'[9]WC025'!$T$53</f>
        <v>478616</v>
      </c>
      <c r="S23" s="85">
        <f>'[9]WC025'!$T$54</f>
        <v>124940</v>
      </c>
      <c r="T23" s="52">
        <f t="shared" si="6"/>
        <v>603556</v>
      </c>
      <c r="U23" s="53">
        <f t="shared" si="9"/>
        <v>1.1802043718211</v>
      </c>
    </row>
    <row r="24" spans="1:21" ht="12.75">
      <c r="A24" s="23" t="s">
        <v>34</v>
      </c>
      <c r="B24" s="27" t="s">
        <v>472</v>
      </c>
      <c r="C24" s="23" t="s">
        <v>473</v>
      </c>
      <c r="D24" s="85">
        <f>'[9]WC026'!$R$53</f>
        <v>309846</v>
      </c>
      <c r="E24" s="85">
        <f>'[9]WC026'!$R$54</f>
        <v>69132</v>
      </c>
      <c r="F24" s="63">
        <f t="shared" si="0"/>
        <v>378978</v>
      </c>
      <c r="G24" s="87">
        <f>('[12]WC026'!$D$57)/1000</f>
        <v>306256.817</v>
      </c>
      <c r="H24" s="85">
        <f>('[12]WC026'!$D$58)/1000</f>
        <v>84555.28</v>
      </c>
      <c r="I24" s="58">
        <f t="shared" si="1"/>
        <v>361447.772</v>
      </c>
      <c r="J24" s="86">
        <f>('[12]WC026'!$M$57)/1000</f>
        <v>285854.57</v>
      </c>
      <c r="K24" s="87">
        <f>('[12]WC026'!$M$58)/1000</f>
        <v>75593.202</v>
      </c>
      <c r="L24" s="52">
        <f t="shared" si="2"/>
        <v>361447.772</v>
      </c>
      <c r="M24" s="53">
        <f t="shared" si="8"/>
        <v>1</v>
      </c>
      <c r="N24" s="87"/>
      <c r="O24" s="85"/>
      <c r="P24" s="52">
        <f t="shared" si="3"/>
        <v>0</v>
      </c>
      <c r="Q24" s="53">
        <f t="shared" si="4"/>
        <v>0</v>
      </c>
      <c r="R24" s="85">
        <f>'[9]WC026'!$T$53</f>
        <v>307009</v>
      </c>
      <c r="S24" s="85">
        <f>'[9]WC026'!$T$54</f>
        <v>76114</v>
      </c>
      <c r="T24" s="52">
        <f t="shared" si="6"/>
        <v>383123</v>
      </c>
      <c r="U24" s="53">
        <f t="shared" si="9"/>
        <v>1.059967800825177</v>
      </c>
    </row>
    <row r="25" spans="1:21" ht="12.75">
      <c r="A25" s="23" t="s">
        <v>53</v>
      </c>
      <c r="B25" s="27" t="s">
        <v>474</v>
      </c>
      <c r="C25" s="23" t="s">
        <v>475</v>
      </c>
      <c r="D25" s="85">
        <f>'[9]DC2'!$R$53</f>
        <v>376925</v>
      </c>
      <c r="E25" s="85">
        <f>'[9]DC2'!$R$54</f>
        <v>18896</v>
      </c>
      <c r="F25" s="63">
        <f t="shared" si="0"/>
        <v>395821</v>
      </c>
      <c r="G25" s="87">
        <f>('[12]DC2'!$D$57)/1000</f>
        <v>434001.185</v>
      </c>
      <c r="H25" s="85">
        <f>('[12]DC2'!$D$58)/1000</f>
        <v>16708.322</v>
      </c>
      <c r="I25" s="58">
        <f t="shared" si="1"/>
        <v>374086.84500000003</v>
      </c>
      <c r="J25" s="86">
        <f>('[12]DC2'!$M$57)/1000</f>
        <v>361110.193</v>
      </c>
      <c r="K25" s="87">
        <f>('[12]DC2'!$M$58)/1000</f>
        <v>12976.652</v>
      </c>
      <c r="L25" s="52">
        <f t="shared" si="2"/>
        <v>374086.84500000003</v>
      </c>
      <c r="M25" s="53">
        <f t="shared" si="8"/>
        <v>1</v>
      </c>
      <c r="N25" s="87"/>
      <c r="O25" s="85"/>
      <c r="P25" s="52">
        <f t="shared" si="3"/>
        <v>0</v>
      </c>
      <c r="Q25" s="53">
        <f t="shared" si="4"/>
        <v>0</v>
      </c>
      <c r="R25" s="85">
        <f>'[9]DC2'!$T$53</f>
        <v>317738</v>
      </c>
      <c r="S25" s="85">
        <f>'[9]DC2'!$T$54</f>
        <v>20981</v>
      </c>
      <c r="T25" s="52">
        <f t="shared" si="6"/>
        <v>338719</v>
      </c>
      <c r="U25" s="53">
        <f t="shared" si="9"/>
        <v>0.9054555233023497</v>
      </c>
    </row>
    <row r="26" spans="1:21" ht="16.5">
      <c r="A26" s="24"/>
      <c r="B26" s="80" t="s">
        <v>558</v>
      </c>
      <c r="C26" s="24"/>
      <c r="D26" s="54">
        <f>SUM(D20:D25)</f>
        <v>2932606</v>
      </c>
      <c r="E26" s="54">
        <f>SUM(E20:E25)</f>
        <v>769219</v>
      </c>
      <c r="F26" s="98">
        <f t="shared" si="0"/>
        <v>3701825</v>
      </c>
      <c r="G26" s="61">
        <f>SUM(G20:G25)</f>
        <v>3130676.4199999995</v>
      </c>
      <c r="H26" s="54">
        <f>SUM(H20:H25)</f>
        <v>786625.11</v>
      </c>
      <c r="I26" s="59">
        <f t="shared" si="1"/>
        <v>3335767.067</v>
      </c>
      <c r="J26" s="64">
        <f>SUM(J20:J25)</f>
        <v>2676554.056</v>
      </c>
      <c r="K26" s="61">
        <f>SUM(K20:K25)</f>
        <v>659213.011</v>
      </c>
      <c r="L26" s="54">
        <f t="shared" si="2"/>
        <v>3335767.067</v>
      </c>
      <c r="M26" s="55">
        <f t="shared" si="8"/>
        <v>1</v>
      </c>
      <c r="N26" s="61">
        <f>SUM(N20:N25)</f>
        <v>0</v>
      </c>
      <c r="O26" s="54">
        <f>SUM(O20:O25)</f>
        <v>0</v>
      </c>
      <c r="P26" s="54">
        <f t="shared" si="3"/>
        <v>0</v>
      </c>
      <c r="Q26" s="55">
        <f t="shared" si="4"/>
        <v>0</v>
      </c>
      <c r="R26" s="54">
        <f>SUM(R20:R25)</f>
        <v>2994128</v>
      </c>
      <c r="S26" s="54">
        <f>SUM(S20:S25)</f>
        <v>616157</v>
      </c>
      <c r="T26" s="54">
        <f t="shared" si="6"/>
        <v>3610285</v>
      </c>
      <c r="U26" s="55">
        <f t="shared" si="9"/>
        <v>1.0822952944513857</v>
      </c>
    </row>
    <row r="27" spans="1:21" ht="16.5">
      <c r="A27" s="24"/>
      <c r="B27" s="28"/>
      <c r="C27" s="24"/>
      <c r="D27" s="54"/>
      <c r="E27" s="54"/>
      <c r="F27" s="98"/>
      <c r="G27" s="61"/>
      <c r="H27" s="54"/>
      <c r="I27" s="59"/>
      <c r="J27" s="64"/>
      <c r="K27" s="61"/>
      <c r="L27" s="54"/>
      <c r="M27" s="55"/>
      <c r="N27" s="61"/>
      <c r="O27" s="54"/>
      <c r="P27" s="54"/>
      <c r="Q27" s="55"/>
      <c r="R27" s="54"/>
      <c r="S27" s="54"/>
      <c r="T27" s="54"/>
      <c r="U27" s="55"/>
    </row>
    <row r="28" spans="1:21" ht="12.75">
      <c r="A28" s="23" t="s">
        <v>34</v>
      </c>
      <c r="B28" s="27" t="s">
        <v>476</v>
      </c>
      <c r="C28" s="23" t="s">
        <v>477</v>
      </c>
      <c r="D28" s="85">
        <f>'[9]WC031'!$R$53</f>
        <v>203622</v>
      </c>
      <c r="E28" s="85">
        <f>'[9]WC031'!$R$54</f>
        <v>89103</v>
      </c>
      <c r="F28" s="63">
        <f t="shared" si="0"/>
        <v>292725</v>
      </c>
      <c r="G28" s="87">
        <f>('[12]WC031'!$D$57)/1000</f>
        <v>282475.272</v>
      </c>
      <c r="H28" s="85">
        <f>('[12]WC031'!$D$58)/1000</f>
        <v>86384.181</v>
      </c>
      <c r="I28" s="58">
        <f t="shared" si="1"/>
        <v>316483.287</v>
      </c>
      <c r="J28" s="86">
        <f>('[12]WC031'!$M$57)/1000</f>
        <v>246242.771</v>
      </c>
      <c r="K28" s="87">
        <f>('[12]WC031'!$M$58)/1000</f>
        <v>70240.516</v>
      </c>
      <c r="L28" s="52">
        <f t="shared" si="2"/>
        <v>316483.287</v>
      </c>
      <c r="M28" s="53">
        <f aca="true" t="shared" si="10" ref="M28:M33">IF($I28=0,0,$L28/$I28)</f>
        <v>1</v>
      </c>
      <c r="N28" s="87"/>
      <c r="O28" s="85"/>
      <c r="P28" s="52">
        <f t="shared" si="3"/>
        <v>0</v>
      </c>
      <c r="Q28" s="53">
        <f t="shared" si="4"/>
        <v>0</v>
      </c>
      <c r="R28" s="85">
        <f>'[9]WC031'!$T$53</f>
        <v>242109</v>
      </c>
      <c r="S28" s="85">
        <f>'[9]WC031'!$T$54</f>
        <v>44142</v>
      </c>
      <c r="T28" s="52">
        <f t="shared" si="6"/>
        <v>286251</v>
      </c>
      <c r="U28" s="53">
        <f aca="true" t="shared" si="11" ref="U28:U33">IF($I28=0,0,$T28/$I28)</f>
        <v>0.9044743016714181</v>
      </c>
    </row>
    <row r="29" spans="1:21" ht="12.75">
      <c r="A29" s="23" t="s">
        <v>34</v>
      </c>
      <c r="B29" s="27" t="s">
        <v>478</v>
      </c>
      <c r="C29" s="23" t="s">
        <v>479</v>
      </c>
      <c r="D29" s="85">
        <f>'[9]WC032'!$R$53</f>
        <v>518243</v>
      </c>
      <c r="E29" s="85">
        <f>'[9]WC032'!$R$54</f>
        <v>162327</v>
      </c>
      <c r="F29" s="63">
        <f t="shared" si="0"/>
        <v>680570</v>
      </c>
      <c r="G29" s="87">
        <f>('[12]WC032'!$D$57)/1000</f>
        <v>574620.937</v>
      </c>
      <c r="H29" s="85">
        <f>('[12]WC032'!$D$58)/1000</f>
        <v>134810.308</v>
      </c>
      <c r="I29" s="58">
        <f t="shared" si="1"/>
        <v>621452.32</v>
      </c>
      <c r="J29" s="86">
        <f>('[12]WC032'!$M$57)/1000</f>
        <v>514778.882</v>
      </c>
      <c r="K29" s="87">
        <f>('[12]WC032'!$M$58)/1000</f>
        <v>106673.438</v>
      </c>
      <c r="L29" s="52">
        <f t="shared" si="2"/>
        <v>621452.32</v>
      </c>
      <c r="M29" s="53">
        <f t="shared" si="10"/>
        <v>1</v>
      </c>
      <c r="N29" s="87"/>
      <c r="O29" s="85"/>
      <c r="P29" s="52">
        <f t="shared" si="3"/>
        <v>0</v>
      </c>
      <c r="Q29" s="53">
        <f t="shared" si="4"/>
        <v>0</v>
      </c>
      <c r="R29" s="85">
        <f>'[9]WC032'!$T$53</f>
        <v>555472</v>
      </c>
      <c r="S29" s="85">
        <f>'[9]WC032'!$T$54</f>
        <v>106466</v>
      </c>
      <c r="T29" s="52">
        <f t="shared" si="6"/>
        <v>661938</v>
      </c>
      <c r="U29" s="53">
        <f t="shared" si="11"/>
        <v>1.0651468804557687</v>
      </c>
    </row>
    <row r="30" spans="1:21" ht="12.75">
      <c r="A30" s="23" t="s">
        <v>34</v>
      </c>
      <c r="B30" s="27" t="s">
        <v>480</v>
      </c>
      <c r="C30" s="23" t="s">
        <v>481</v>
      </c>
      <c r="D30" s="85">
        <f>'[9]WC033'!$R$53</f>
        <v>124234</v>
      </c>
      <c r="E30" s="85">
        <f>'[9]WC033'!$R$54</f>
        <v>26833</v>
      </c>
      <c r="F30" s="63">
        <f t="shared" si="0"/>
        <v>151067</v>
      </c>
      <c r="G30" s="87">
        <f>('[12]WC033'!$D$57)/1000</f>
        <v>119562.105</v>
      </c>
      <c r="H30" s="85">
        <f>('[12]WC033'!$D$58)/1000</f>
        <v>23279.5</v>
      </c>
      <c r="I30" s="58">
        <f t="shared" si="1"/>
        <v>129893.37599999999</v>
      </c>
      <c r="J30" s="86">
        <f>('[12]WC033'!$M$57)/1000</f>
        <v>109491.609</v>
      </c>
      <c r="K30" s="87">
        <f>('[12]WC033'!$M$58)/1000</f>
        <v>20401.767</v>
      </c>
      <c r="L30" s="52">
        <f t="shared" si="2"/>
        <v>129893.37599999999</v>
      </c>
      <c r="M30" s="53">
        <f t="shared" si="10"/>
        <v>1</v>
      </c>
      <c r="N30" s="87"/>
      <c r="O30" s="85"/>
      <c r="P30" s="52">
        <f t="shared" si="3"/>
        <v>0</v>
      </c>
      <c r="Q30" s="53">
        <f t="shared" si="4"/>
        <v>0</v>
      </c>
      <c r="R30" s="85">
        <f>'[9]WC033'!$T$53</f>
        <v>139592</v>
      </c>
      <c r="S30" s="85">
        <f>'[9]WC033'!$T$54</f>
        <v>23688</v>
      </c>
      <c r="T30" s="52">
        <f t="shared" si="6"/>
        <v>163280</v>
      </c>
      <c r="U30" s="53">
        <f t="shared" si="11"/>
        <v>1.257030997485199</v>
      </c>
    </row>
    <row r="31" spans="1:21" ht="12.75">
      <c r="A31" s="23" t="s">
        <v>34</v>
      </c>
      <c r="B31" s="27" t="s">
        <v>482</v>
      </c>
      <c r="C31" s="23" t="s">
        <v>483</v>
      </c>
      <c r="D31" s="85">
        <f>'[9]WC034'!$R$53</f>
        <v>101947</v>
      </c>
      <c r="E31" s="85">
        <f>'[9]WC034'!$R$54</f>
        <v>43876</v>
      </c>
      <c r="F31" s="63">
        <f t="shared" si="0"/>
        <v>145823</v>
      </c>
      <c r="G31" s="87">
        <f>('[12]WC034'!$D$57)/1000</f>
        <v>96729.438</v>
      </c>
      <c r="H31" s="85">
        <f>('[12]WC034'!$D$58)/1000</f>
        <v>88136.548</v>
      </c>
      <c r="I31" s="58">
        <f t="shared" si="1"/>
        <v>101227.692</v>
      </c>
      <c r="J31" s="86">
        <f>('[12]WC034'!$M$57)/1000</f>
        <v>70759.385</v>
      </c>
      <c r="K31" s="87">
        <f>('[12]WC034'!$M$58)/1000</f>
        <v>30468.307</v>
      </c>
      <c r="L31" s="52">
        <f t="shared" si="2"/>
        <v>101227.692</v>
      </c>
      <c r="M31" s="53">
        <f t="shared" si="10"/>
        <v>1</v>
      </c>
      <c r="N31" s="87"/>
      <c r="O31" s="85"/>
      <c r="P31" s="52">
        <f t="shared" si="3"/>
        <v>0</v>
      </c>
      <c r="Q31" s="53">
        <f t="shared" si="4"/>
        <v>0</v>
      </c>
      <c r="R31" s="85">
        <f>'[9]WC034'!$T$53</f>
        <v>70781</v>
      </c>
      <c r="S31" s="85">
        <f>'[9]WC034'!$T$54</f>
        <v>30468</v>
      </c>
      <c r="T31" s="52">
        <f t="shared" si="6"/>
        <v>101249</v>
      </c>
      <c r="U31" s="53">
        <f t="shared" si="11"/>
        <v>1.0002104957603895</v>
      </c>
    </row>
    <row r="32" spans="1:21" ht="12.75">
      <c r="A32" s="23" t="s">
        <v>53</v>
      </c>
      <c r="B32" s="27" t="s">
        <v>484</v>
      </c>
      <c r="C32" s="23" t="s">
        <v>485</v>
      </c>
      <c r="D32" s="85">
        <f>'[9]DC3'!$R$53</f>
        <v>99413</v>
      </c>
      <c r="E32" s="85">
        <f>'[9]DC3'!$R$54</f>
        <v>2750</v>
      </c>
      <c r="F32" s="63">
        <f t="shared" si="0"/>
        <v>102163</v>
      </c>
      <c r="G32" s="87">
        <f>('[12]DC3'!$D$57)/1000</f>
        <v>106570.674</v>
      </c>
      <c r="H32" s="85">
        <f>('[12]DC3'!$D$58)/1000</f>
        <v>2750</v>
      </c>
      <c r="I32" s="58">
        <f t="shared" si="1"/>
        <v>99506.37</v>
      </c>
      <c r="J32" s="86">
        <f>('[12]DC3'!$M$57)/1000</f>
        <v>97031.851</v>
      </c>
      <c r="K32" s="87">
        <f>('[12]DC3'!$M$58)/1000</f>
        <v>2474.519</v>
      </c>
      <c r="L32" s="52">
        <f t="shared" si="2"/>
        <v>99506.37</v>
      </c>
      <c r="M32" s="53">
        <f t="shared" si="10"/>
        <v>1</v>
      </c>
      <c r="N32" s="87"/>
      <c r="O32" s="85"/>
      <c r="P32" s="52">
        <f t="shared" si="3"/>
        <v>0</v>
      </c>
      <c r="Q32" s="53">
        <f t="shared" si="4"/>
        <v>0</v>
      </c>
      <c r="R32" s="85">
        <f>'[9]DC3'!$T$53</f>
        <v>101080</v>
      </c>
      <c r="S32" s="85">
        <f>'[9]DC3'!$T$54</f>
        <v>852256</v>
      </c>
      <c r="T32" s="52">
        <f t="shared" si="6"/>
        <v>953336</v>
      </c>
      <c r="U32" s="53">
        <f t="shared" si="11"/>
        <v>9.580652977291805</v>
      </c>
    </row>
    <row r="33" spans="1:21" ht="16.5">
      <c r="A33" s="24"/>
      <c r="B33" s="80" t="s">
        <v>559</v>
      </c>
      <c r="C33" s="24"/>
      <c r="D33" s="54">
        <f>SUM(D28:D32)</f>
        <v>1047459</v>
      </c>
      <c r="E33" s="54">
        <f>SUM(E28:E32)</f>
        <v>324889</v>
      </c>
      <c r="F33" s="98">
        <f t="shared" si="0"/>
        <v>1372348</v>
      </c>
      <c r="G33" s="61">
        <f>SUM(G28:G32)</f>
        <v>1179958.426</v>
      </c>
      <c r="H33" s="54">
        <f>SUM(H28:H32)</f>
        <v>335360.537</v>
      </c>
      <c r="I33" s="59">
        <f t="shared" si="1"/>
        <v>1268563.045</v>
      </c>
      <c r="J33" s="64">
        <f>SUM(J28:J32)</f>
        <v>1038304.4979999999</v>
      </c>
      <c r="K33" s="61">
        <f>SUM(K28:K32)</f>
        <v>230258.547</v>
      </c>
      <c r="L33" s="54">
        <f t="shared" si="2"/>
        <v>1268563.045</v>
      </c>
      <c r="M33" s="55">
        <f t="shared" si="10"/>
        <v>1</v>
      </c>
      <c r="N33" s="61">
        <f>SUM(N28:N32)</f>
        <v>0</v>
      </c>
      <c r="O33" s="54">
        <f>SUM(O28:O32)</f>
        <v>0</v>
      </c>
      <c r="P33" s="54">
        <f t="shared" si="3"/>
        <v>0</v>
      </c>
      <c r="Q33" s="55">
        <f t="shared" si="4"/>
        <v>0</v>
      </c>
      <c r="R33" s="54">
        <f>SUM(R28:R32)</f>
        <v>1109034</v>
      </c>
      <c r="S33" s="54">
        <f>SUM(S28:S32)</f>
        <v>1057020</v>
      </c>
      <c r="T33" s="54">
        <f t="shared" si="6"/>
        <v>2166054</v>
      </c>
      <c r="U33" s="55">
        <f t="shared" si="11"/>
        <v>1.7074862842153817</v>
      </c>
    </row>
    <row r="34" spans="1:21" ht="16.5">
      <c r="A34" s="24"/>
      <c r="B34" s="28"/>
      <c r="C34" s="24"/>
      <c r="D34" s="54"/>
      <c r="E34" s="54"/>
      <c r="F34" s="98"/>
      <c r="G34" s="61"/>
      <c r="H34" s="54"/>
      <c r="I34" s="59"/>
      <c r="J34" s="64"/>
      <c r="K34" s="61"/>
      <c r="L34" s="54"/>
      <c r="M34" s="55"/>
      <c r="N34" s="61"/>
      <c r="O34" s="54"/>
      <c r="P34" s="54"/>
      <c r="Q34" s="55"/>
      <c r="R34" s="54"/>
      <c r="S34" s="54"/>
      <c r="T34" s="54"/>
      <c r="U34" s="55"/>
    </row>
    <row r="35" spans="1:21" ht="12.75">
      <c r="A35" s="23" t="s">
        <v>34</v>
      </c>
      <c r="B35" s="27" t="s">
        <v>486</v>
      </c>
      <c r="C35" s="23" t="s">
        <v>487</v>
      </c>
      <c r="D35" s="85">
        <f>'[9]WC041'!$R$53</f>
        <v>55824</v>
      </c>
      <c r="E35" s="85">
        <f>'[9]WC041'!$R$54</f>
        <v>15524</v>
      </c>
      <c r="F35" s="63">
        <f t="shared" si="0"/>
        <v>71348</v>
      </c>
      <c r="G35" s="87">
        <f>('[12]WC041'!$D$57)/1000</f>
        <v>72460.225</v>
      </c>
      <c r="H35" s="85">
        <f>('[12]WC041'!$D$58)/1000</f>
        <v>15524</v>
      </c>
      <c r="I35" s="58">
        <f t="shared" si="1"/>
        <v>74081.331</v>
      </c>
      <c r="J35" s="86">
        <f>('[12]WC041'!$M$57)/1000</f>
        <v>62099.278</v>
      </c>
      <c r="K35" s="87">
        <f>('[12]WC041'!$M$58)/1000</f>
        <v>11982.053</v>
      </c>
      <c r="L35" s="52">
        <f t="shared" si="2"/>
        <v>74081.331</v>
      </c>
      <c r="M35" s="53">
        <f aca="true" t="shared" si="12" ref="M35:M43">IF($I35=0,0,$L35/$I35)</f>
        <v>1</v>
      </c>
      <c r="N35" s="87"/>
      <c r="O35" s="85"/>
      <c r="P35" s="52">
        <f t="shared" si="3"/>
        <v>0</v>
      </c>
      <c r="Q35" s="53">
        <f t="shared" si="4"/>
        <v>0</v>
      </c>
      <c r="R35" s="85">
        <f>'[9]WC041'!$T$53</f>
        <v>76429</v>
      </c>
      <c r="S35" s="85">
        <f>'[9]WC041'!$T$54</f>
        <v>11982</v>
      </c>
      <c r="T35" s="52">
        <f t="shared" si="6"/>
        <v>88411</v>
      </c>
      <c r="U35" s="53">
        <f aca="true" t="shared" si="13" ref="U35:U43">IF($I35=0,0,$T35/$I35)</f>
        <v>1.1934315812981275</v>
      </c>
    </row>
    <row r="36" spans="1:21" ht="12.75">
      <c r="A36" s="23" t="s">
        <v>34</v>
      </c>
      <c r="B36" s="27" t="s">
        <v>488</v>
      </c>
      <c r="C36" s="23" t="s">
        <v>489</v>
      </c>
      <c r="D36" s="85">
        <f>'[9]WC042'!$R$53</f>
        <v>242051</v>
      </c>
      <c r="E36" s="85">
        <f>'[9]WC042'!$R$54</f>
        <v>59684</v>
      </c>
      <c r="F36" s="63">
        <f t="shared" si="0"/>
        <v>301735</v>
      </c>
      <c r="G36" s="87">
        <f>('[12]WC042'!$D$57)/1000</f>
        <v>247489.378</v>
      </c>
      <c r="H36" s="85">
        <f>('[12]WC042'!$D$58)/1000</f>
        <v>64788.504</v>
      </c>
      <c r="I36" s="58">
        <f t="shared" si="1"/>
        <v>305109.754</v>
      </c>
      <c r="J36" s="86">
        <f>('[12]WC042'!$M$57)/1000</f>
        <v>246512.165</v>
      </c>
      <c r="K36" s="87">
        <f>('[12]WC042'!$M$58)/1000</f>
        <v>58597.589</v>
      </c>
      <c r="L36" s="52">
        <f t="shared" si="2"/>
        <v>305109.754</v>
      </c>
      <c r="M36" s="53">
        <f t="shared" si="12"/>
        <v>1</v>
      </c>
      <c r="N36" s="87"/>
      <c r="O36" s="85"/>
      <c r="P36" s="52">
        <f t="shared" si="3"/>
        <v>0</v>
      </c>
      <c r="Q36" s="53">
        <f t="shared" si="4"/>
        <v>0</v>
      </c>
      <c r="R36" s="85">
        <f>'[9]WC042'!$T$53</f>
        <v>252421</v>
      </c>
      <c r="S36" s="85">
        <f>'[9]WC042'!$T$54</f>
        <v>61558</v>
      </c>
      <c r="T36" s="52">
        <f t="shared" si="6"/>
        <v>313979</v>
      </c>
      <c r="U36" s="53">
        <f t="shared" si="13"/>
        <v>1.0290690346136886</v>
      </c>
    </row>
    <row r="37" spans="1:21" ht="12.75">
      <c r="A37" s="23" t="s">
        <v>34</v>
      </c>
      <c r="B37" s="27" t="s">
        <v>490</v>
      </c>
      <c r="C37" s="23" t="s">
        <v>491</v>
      </c>
      <c r="D37" s="85">
        <f>'[9]WC043'!$R$53</f>
        <v>555278</v>
      </c>
      <c r="E37" s="85">
        <f>'[9]WC043'!$R$54</f>
        <v>152456</v>
      </c>
      <c r="F37" s="63">
        <f t="shared" si="0"/>
        <v>707734</v>
      </c>
      <c r="G37" s="87">
        <f>('[12]WC043'!$D$57)/1000</f>
        <v>501644.521</v>
      </c>
      <c r="H37" s="85">
        <f>('[12]WC043'!$D$58)/1000</f>
        <v>169703.257</v>
      </c>
      <c r="I37" s="58">
        <f t="shared" si="1"/>
        <v>448536.28099999996</v>
      </c>
      <c r="J37" s="86">
        <f>('[12]WC043'!$M$57)/1000</f>
        <v>350111.709</v>
      </c>
      <c r="K37" s="87">
        <f>('[12]WC043'!$M$58)/1000</f>
        <v>98424.572</v>
      </c>
      <c r="L37" s="52">
        <f t="shared" si="2"/>
        <v>448536.28099999996</v>
      </c>
      <c r="M37" s="53">
        <f t="shared" si="12"/>
        <v>1</v>
      </c>
      <c r="N37" s="87"/>
      <c r="O37" s="85"/>
      <c r="P37" s="52">
        <f t="shared" si="3"/>
        <v>0</v>
      </c>
      <c r="Q37" s="53">
        <f t="shared" si="4"/>
        <v>0</v>
      </c>
      <c r="R37" s="85">
        <f>'[9]WC043'!$T$53</f>
        <v>630580</v>
      </c>
      <c r="S37" s="85">
        <f>'[9]WC043'!$T$54</f>
        <v>146779</v>
      </c>
      <c r="T37" s="52">
        <f t="shared" si="6"/>
        <v>777359</v>
      </c>
      <c r="U37" s="53">
        <f t="shared" si="13"/>
        <v>1.7331017198138317</v>
      </c>
    </row>
    <row r="38" spans="1:21" ht="12.75">
      <c r="A38" s="23" t="s">
        <v>34</v>
      </c>
      <c r="B38" s="27" t="s">
        <v>492</v>
      </c>
      <c r="C38" s="23" t="s">
        <v>493</v>
      </c>
      <c r="D38" s="85">
        <f>'[9]WC044'!$R$53</f>
        <v>890323</v>
      </c>
      <c r="E38" s="85">
        <f>'[9]WC044'!$R$54</f>
        <v>249080</v>
      </c>
      <c r="F38" s="63">
        <f t="shared" si="0"/>
        <v>1139403</v>
      </c>
      <c r="G38" s="87">
        <f>('[12]WC044'!$D$57)/1000</f>
        <v>893511.256</v>
      </c>
      <c r="H38" s="85">
        <f>('[12]WC044'!$D$58)/1000</f>
        <v>280972.25</v>
      </c>
      <c r="I38" s="58">
        <f t="shared" si="1"/>
        <v>878504.6780000001</v>
      </c>
      <c r="J38" s="86">
        <f>('[12]WC044'!$M$57)/1000</f>
        <v>638552.055</v>
      </c>
      <c r="K38" s="87">
        <f>('[12]WC044'!$M$58)/1000</f>
        <v>239952.623</v>
      </c>
      <c r="L38" s="52">
        <f t="shared" si="2"/>
        <v>878504.6780000001</v>
      </c>
      <c r="M38" s="53">
        <f t="shared" si="12"/>
        <v>1</v>
      </c>
      <c r="N38" s="87"/>
      <c r="O38" s="85"/>
      <c r="P38" s="52">
        <f t="shared" si="3"/>
        <v>0</v>
      </c>
      <c r="Q38" s="53">
        <f t="shared" si="4"/>
        <v>0</v>
      </c>
      <c r="R38" s="85">
        <f>'[9]WC044'!$T$53</f>
        <v>756062</v>
      </c>
      <c r="S38" s="85">
        <f>'[9]WC044'!$T$54</f>
        <v>243067</v>
      </c>
      <c r="T38" s="52">
        <f t="shared" si="6"/>
        <v>999129</v>
      </c>
      <c r="U38" s="53">
        <f t="shared" si="13"/>
        <v>1.1373064082875606</v>
      </c>
    </row>
    <row r="39" spans="1:21" ht="12.75">
      <c r="A39" s="23" t="s">
        <v>34</v>
      </c>
      <c r="B39" s="27" t="s">
        <v>494</v>
      </c>
      <c r="C39" s="23" t="s">
        <v>495</v>
      </c>
      <c r="D39" s="85">
        <f>'[9]WC045'!$R$53</f>
        <v>273044</v>
      </c>
      <c r="E39" s="85">
        <f>'[9]WC045'!$R$54</f>
        <v>41669</v>
      </c>
      <c r="F39" s="63">
        <f t="shared" si="0"/>
        <v>314713</v>
      </c>
      <c r="G39" s="87">
        <f>('[12]WC045'!$D$57)/1000</f>
        <v>290945.364</v>
      </c>
      <c r="H39" s="85">
        <f>('[12]WC045'!$D$58)/1000</f>
        <v>41647.364</v>
      </c>
      <c r="I39" s="58">
        <f t="shared" si="1"/>
        <v>250759.491</v>
      </c>
      <c r="J39" s="86">
        <f>('[12]WC045'!$M$57)/1000</f>
        <v>220146.022</v>
      </c>
      <c r="K39" s="87">
        <f>('[12]WC045'!$M$58)/1000</f>
        <v>30613.469</v>
      </c>
      <c r="L39" s="52">
        <f t="shared" si="2"/>
        <v>250759.491</v>
      </c>
      <c r="M39" s="53">
        <f t="shared" si="12"/>
        <v>1</v>
      </c>
      <c r="N39" s="87"/>
      <c r="O39" s="85"/>
      <c r="P39" s="52">
        <f t="shared" si="3"/>
        <v>0</v>
      </c>
      <c r="Q39" s="53">
        <f t="shared" si="4"/>
        <v>0</v>
      </c>
      <c r="R39" s="85">
        <f>'[9]WC045'!$T$53</f>
        <v>263509</v>
      </c>
      <c r="S39" s="85">
        <f>'[9]WC045'!$T$54</f>
        <v>35145</v>
      </c>
      <c r="T39" s="52">
        <f t="shared" si="6"/>
        <v>298654</v>
      </c>
      <c r="U39" s="53">
        <f t="shared" si="13"/>
        <v>1.190997791585085</v>
      </c>
    </row>
    <row r="40" spans="1:21" ht="12.75">
      <c r="A40" s="23" t="s">
        <v>34</v>
      </c>
      <c r="B40" s="27" t="s">
        <v>496</v>
      </c>
      <c r="C40" s="23" t="s">
        <v>497</v>
      </c>
      <c r="D40" s="85">
        <f>'[9]WC047'!$R$53</f>
        <v>252664</v>
      </c>
      <c r="E40" s="85">
        <f>'[9]WC047'!$R$54</f>
        <v>101163</v>
      </c>
      <c r="F40" s="63">
        <f t="shared" si="0"/>
        <v>353827</v>
      </c>
      <c r="G40" s="87">
        <f>('[12]WC047'!$D$57)/1000</f>
        <v>75807.623</v>
      </c>
      <c r="H40" s="85">
        <f>('[12]WC047'!$D$58)/1000</f>
        <v>129737.864</v>
      </c>
      <c r="I40" s="58">
        <f t="shared" si="1"/>
        <v>338869.34500000003</v>
      </c>
      <c r="J40" s="86">
        <f>('[12]WC047'!$M$57)/1000</f>
        <v>241565.969</v>
      </c>
      <c r="K40" s="87">
        <f>('[12]WC047'!$M$58)/1000</f>
        <v>97303.376</v>
      </c>
      <c r="L40" s="52">
        <f t="shared" si="2"/>
        <v>338869.34500000003</v>
      </c>
      <c r="M40" s="53">
        <f t="shared" si="12"/>
        <v>1</v>
      </c>
      <c r="N40" s="87"/>
      <c r="O40" s="85"/>
      <c r="P40" s="52">
        <f t="shared" si="3"/>
        <v>0</v>
      </c>
      <c r="Q40" s="53">
        <f t="shared" si="4"/>
        <v>0</v>
      </c>
      <c r="R40" s="85">
        <f>'[9]WC047'!$T$53</f>
        <v>258675</v>
      </c>
      <c r="S40" s="85">
        <f>'[9]WC047'!$T$54</f>
        <v>107740</v>
      </c>
      <c r="T40" s="52">
        <f t="shared" si="6"/>
        <v>366415</v>
      </c>
      <c r="U40" s="53">
        <f t="shared" si="13"/>
        <v>1.0812869485140355</v>
      </c>
    </row>
    <row r="41" spans="1:21" ht="12.75">
      <c r="A41" s="23" t="s">
        <v>34</v>
      </c>
      <c r="B41" s="27" t="s">
        <v>498</v>
      </c>
      <c r="C41" s="23" t="s">
        <v>499</v>
      </c>
      <c r="D41" s="85">
        <f>'[9]WC048'!$R$53</f>
        <v>346074</v>
      </c>
      <c r="E41" s="85">
        <f>'[9]WC048'!$R$54</f>
        <v>81505</v>
      </c>
      <c r="F41" s="63">
        <f t="shared" si="0"/>
        <v>427579</v>
      </c>
      <c r="G41" s="87">
        <f>('[12]WC048'!$D$57)/1000</f>
        <v>403577.79</v>
      </c>
      <c r="H41" s="85">
        <f>('[12]WC048'!$D$58)/1000</f>
        <v>110844</v>
      </c>
      <c r="I41" s="58">
        <f t="shared" si="1"/>
        <v>464759.559</v>
      </c>
      <c r="J41" s="86">
        <f>('[12]WC048'!$M$57)/1000</f>
        <v>375028.231</v>
      </c>
      <c r="K41" s="87">
        <f>('[12]WC048'!$M$58)/1000</f>
        <v>89731.328</v>
      </c>
      <c r="L41" s="52">
        <f t="shared" si="2"/>
        <v>464759.559</v>
      </c>
      <c r="M41" s="53">
        <f t="shared" si="12"/>
        <v>1</v>
      </c>
      <c r="N41" s="87"/>
      <c r="O41" s="85"/>
      <c r="P41" s="52">
        <f t="shared" si="3"/>
        <v>0</v>
      </c>
      <c r="Q41" s="53">
        <f t="shared" si="4"/>
        <v>0</v>
      </c>
      <c r="R41" s="85">
        <f>'[9]WC048'!$T$53</f>
        <v>376093</v>
      </c>
      <c r="S41" s="85">
        <f>'[9]WC048'!$T$54</f>
        <v>99593</v>
      </c>
      <c r="T41" s="52">
        <f t="shared" si="6"/>
        <v>475686</v>
      </c>
      <c r="U41" s="53">
        <f t="shared" si="13"/>
        <v>1.023509879008212</v>
      </c>
    </row>
    <row r="42" spans="1:21" ht="12.75">
      <c r="A42" s="23" t="s">
        <v>53</v>
      </c>
      <c r="B42" s="27" t="s">
        <v>500</v>
      </c>
      <c r="C42" s="23" t="s">
        <v>501</v>
      </c>
      <c r="D42" s="85">
        <f>'[9]DC4'!$R$53</f>
        <v>185109</v>
      </c>
      <c r="E42" s="85">
        <f>'[9]DC4'!$R$54</f>
        <v>38724</v>
      </c>
      <c r="F42" s="63">
        <f t="shared" si="0"/>
        <v>223833</v>
      </c>
      <c r="G42" s="87">
        <f>('[12]DC4'!$D$57)/1000</f>
        <v>238310.653</v>
      </c>
      <c r="H42" s="85">
        <f>('[12]DC4'!$D$58)/1000</f>
        <v>45094.063</v>
      </c>
      <c r="I42" s="58">
        <f t="shared" si="1"/>
        <v>215084.645</v>
      </c>
      <c r="J42" s="86">
        <f>('[12]DC4'!$M$57)/1000</f>
        <v>185294.718</v>
      </c>
      <c r="K42" s="87">
        <f>('[12]DC4'!$M$58)/1000</f>
        <v>29789.927</v>
      </c>
      <c r="L42" s="52">
        <f t="shared" si="2"/>
        <v>215084.645</v>
      </c>
      <c r="M42" s="53">
        <f t="shared" si="12"/>
        <v>1</v>
      </c>
      <c r="N42" s="87"/>
      <c r="O42" s="85"/>
      <c r="P42" s="52">
        <f t="shared" si="3"/>
        <v>0</v>
      </c>
      <c r="Q42" s="53">
        <f t="shared" si="4"/>
        <v>0</v>
      </c>
      <c r="R42" s="85">
        <f>'[9]DC4'!$T$53</f>
        <v>316302</v>
      </c>
      <c r="S42" s="85">
        <f>'[9]DC4'!$T$54</f>
        <v>28670</v>
      </c>
      <c r="T42" s="52">
        <f t="shared" si="6"/>
        <v>344972</v>
      </c>
      <c r="U42" s="53">
        <f t="shared" si="13"/>
        <v>1.6038894826732053</v>
      </c>
    </row>
    <row r="43" spans="1:21" ht="16.5">
      <c r="A43" s="24"/>
      <c r="B43" s="80" t="s">
        <v>560</v>
      </c>
      <c r="C43" s="24"/>
      <c r="D43" s="54">
        <f>SUM(D35:D42)</f>
        <v>2800367</v>
      </c>
      <c r="E43" s="54">
        <f>SUM(E35:E42)</f>
        <v>739805</v>
      </c>
      <c r="F43" s="98">
        <f t="shared" si="0"/>
        <v>3540172</v>
      </c>
      <c r="G43" s="61">
        <f>SUM(G35:G42)</f>
        <v>2723746.81</v>
      </c>
      <c r="H43" s="54">
        <f>SUM(H35:H42)</f>
        <v>858311.302</v>
      </c>
      <c r="I43" s="59">
        <f t="shared" si="1"/>
        <v>2975705.084</v>
      </c>
      <c r="J43" s="64">
        <f>SUM(J35:J42)</f>
        <v>2319310.147</v>
      </c>
      <c r="K43" s="61">
        <f>SUM(K35:K42)</f>
        <v>656394.9369999999</v>
      </c>
      <c r="L43" s="54">
        <f t="shared" si="2"/>
        <v>2975705.084</v>
      </c>
      <c r="M43" s="55">
        <f t="shared" si="12"/>
        <v>1</v>
      </c>
      <c r="N43" s="61">
        <f>SUM(N35:N42)</f>
        <v>0</v>
      </c>
      <c r="O43" s="54">
        <f>SUM(O35:O42)</f>
        <v>0</v>
      </c>
      <c r="P43" s="54">
        <f t="shared" si="3"/>
        <v>0</v>
      </c>
      <c r="Q43" s="55">
        <f t="shared" si="4"/>
        <v>0</v>
      </c>
      <c r="R43" s="54">
        <f>SUM(R35:R42)</f>
        <v>2930071</v>
      </c>
      <c r="S43" s="54">
        <f>SUM(S35:S42)</f>
        <v>734534</v>
      </c>
      <c r="T43" s="54">
        <f t="shared" si="6"/>
        <v>3664605</v>
      </c>
      <c r="U43" s="55">
        <f t="shared" si="13"/>
        <v>1.2315081288478924</v>
      </c>
    </row>
    <row r="44" spans="1:21" ht="16.5">
      <c r="A44" s="24"/>
      <c r="B44" s="28"/>
      <c r="C44" s="24"/>
      <c r="D44" s="54"/>
      <c r="E44" s="54"/>
      <c r="F44" s="98"/>
      <c r="G44" s="61"/>
      <c r="H44" s="54"/>
      <c r="I44" s="59"/>
      <c r="J44" s="64"/>
      <c r="K44" s="61"/>
      <c r="L44" s="54"/>
      <c r="M44" s="55"/>
      <c r="N44" s="61"/>
      <c r="O44" s="54"/>
      <c r="P44" s="54"/>
      <c r="Q44" s="55"/>
      <c r="R44" s="54"/>
      <c r="S44" s="54"/>
      <c r="T44" s="54"/>
      <c r="U44" s="55"/>
    </row>
    <row r="45" spans="1:21" ht="12.75">
      <c r="A45" s="23" t="s">
        <v>34</v>
      </c>
      <c r="B45" s="27" t="s">
        <v>502</v>
      </c>
      <c r="C45" s="23" t="s">
        <v>503</v>
      </c>
      <c r="D45" s="85">
        <f>'[9]WC051'!$R$53</f>
        <v>28720</v>
      </c>
      <c r="E45" s="85">
        <f>'[9]WC051'!$R$54</f>
        <v>7167</v>
      </c>
      <c r="F45" s="63">
        <f t="shared" si="0"/>
        <v>35887</v>
      </c>
      <c r="G45" s="87">
        <f>('[12]WC051'!$D$57)/1000</f>
        <v>32967.692</v>
      </c>
      <c r="H45" s="85">
        <f>('[12]WC051'!$D$58)/1000</f>
        <v>31004.554</v>
      </c>
      <c r="I45" s="58">
        <f t="shared" si="1"/>
        <v>35853.828</v>
      </c>
      <c r="J45" s="86">
        <f>('[12]WC051'!$M$57)/1000</f>
        <v>26959.785</v>
      </c>
      <c r="K45" s="87">
        <f>('[12]WC051'!$M$58)/1000</f>
        <v>8894.043</v>
      </c>
      <c r="L45" s="52">
        <f t="shared" si="2"/>
        <v>35853.828</v>
      </c>
      <c r="M45" s="53">
        <f>IF($I45=0,0,$L45/$I45)</f>
        <v>1</v>
      </c>
      <c r="N45" s="87"/>
      <c r="O45" s="85"/>
      <c r="P45" s="52">
        <f t="shared" si="3"/>
        <v>0</v>
      </c>
      <c r="Q45" s="53">
        <f t="shared" si="4"/>
        <v>0</v>
      </c>
      <c r="R45" s="85">
        <f>'[9]WC051'!$T$53</f>
        <v>26723</v>
      </c>
      <c r="S45" s="85">
        <f>'[9]WC051'!$T$54</f>
        <v>6221</v>
      </c>
      <c r="T45" s="52">
        <f t="shared" si="6"/>
        <v>32944</v>
      </c>
      <c r="U45" s="53">
        <f>IF($I45=0,0,$T45/$I45)</f>
        <v>0.9188419155689596</v>
      </c>
    </row>
    <row r="46" spans="1:21" ht="12.75">
      <c r="A46" s="23" t="s">
        <v>34</v>
      </c>
      <c r="B46" s="27" t="s">
        <v>504</v>
      </c>
      <c r="C46" s="23" t="s">
        <v>505</v>
      </c>
      <c r="D46" s="85">
        <f>'[9]WC052'!$R$53</f>
        <v>24053</v>
      </c>
      <c r="E46" s="85">
        <f>'[9]WC052'!$R$54</f>
        <v>8993</v>
      </c>
      <c r="F46" s="63">
        <f t="shared" si="0"/>
        <v>33046</v>
      </c>
      <c r="G46" s="87">
        <f>('[12]WC052'!$D$57)/1000</f>
        <v>24061.308</v>
      </c>
      <c r="H46" s="85">
        <f>('[12]WC052'!$D$58)/1000</f>
        <v>6654</v>
      </c>
      <c r="I46" s="58">
        <f t="shared" si="1"/>
        <v>40673.121</v>
      </c>
      <c r="J46" s="86">
        <f>('[12]WC052'!$M$57)/1000</f>
        <v>29360.131</v>
      </c>
      <c r="K46" s="87">
        <f>('[12]WC052'!$M$58)/1000</f>
        <v>11312.99</v>
      </c>
      <c r="L46" s="52">
        <f t="shared" si="2"/>
        <v>40673.121</v>
      </c>
      <c r="M46" s="53">
        <f>IF($I46=0,0,$L46/$I46)</f>
        <v>1</v>
      </c>
      <c r="N46" s="87"/>
      <c r="O46" s="85"/>
      <c r="P46" s="52">
        <f t="shared" si="3"/>
        <v>0</v>
      </c>
      <c r="Q46" s="53">
        <f t="shared" si="4"/>
        <v>0</v>
      </c>
      <c r="R46" s="85">
        <f>'[9]WC052'!$T$53</f>
        <v>29716</v>
      </c>
      <c r="S46" s="85">
        <f>'[9]WC052'!$T$54</f>
        <v>11445</v>
      </c>
      <c r="T46" s="52">
        <f t="shared" si="6"/>
        <v>41161</v>
      </c>
      <c r="U46" s="53">
        <f>IF($I46=0,0,$T46/$I46)</f>
        <v>1.011995120807179</v>
      </c>
    </row>
    <row r="47" spans="1:21" ht="12.75">
      <c r="A47" s="23" t="s">
        <v>34</v>
      </c>
      <c r="B47" s="27" t="s">
        <v>506</v>
      </c>
      <c r="C47" s="23" t="s">
        <v>507</v>
      </c>
      <c r="D47" s="85">
        <f>'[9]WC053'!$R$53</f>
        <v>134863</v>
      </c>
      <c r="E47" s="85">
        <f>'[9]WC053'!$R$54</f>
        <v>29799</v>
      </c>
      <c r="F47" s="63">
        <f t="shared" si="0"/>
        <v>164662</v>
      </c>
      <c r="G47" s="87">
        <f>('[12]WC053'!$D$57)/1000</f>
        <v>173792.072</v>
      </c>
      <c r="H47" s="85">
        <f>('[12]WC053'!$D$58)/1000</f>
        <v>39179.008</v>
      </c>
      <c r="I47" s="58">
        <f t="shared" si="1"/>
        <v>164006.641</v>
      </c>
      <c r="J47" s="86">
        <f>('[12]WC053'!$M$57)/1000</f>
        <v>143670.27</v>
      </c>
      <c r="K47" s="87">
        <f>('[12]WC053'!$M$58)/1000</f>
        <v>20336.371</v>
      </c>
      <c r="L47" s="52">
        <f t="shared" si="2"/>
        <v>164006.641</v>
      </c>
      <c r="M47" s="53">
        <f>IF($I47=0,0,$L47/$I47)</f>
        <v>1</v>
      </c>
      <c r="N47" s="87"/>
      <c r="O47" s="85"/>
      <c r="P47" s="52">
        <f t="shared" si="3"/>
        <v>0</v>
      </c>
      <c r="Q47" s="53">
        <f t="shared" si="4"/>
        <v>0</v>
      </c>
      <c r="R47" s="85">
        <f>'[9]WC053'!$T$53</f>
        <v>139581</v>
      </c>
      <c r="S47" s="85">
        <f>'[9]WC053'!$T$54</f>
        <v>27447</v>
      </c>
      <c r="T47" s="52">
        <f t="shared" si="6"/>
        <v>167028</v>
      </c>
      <c r="U47" s="53">
        <f>IF($I47=0,0,$T47/$I47)</f>
        <v>1.0184221747459605</v>
      </c>
    </row>
    <row r="48" spans="1:21" ht="12.75">
      <c r="A48" s="23" t="s">
        <v>53</v>
      </c>
      <c r="B48" s="27" t="s">
        <v>508</v>
      </c>
      <c r="C48" s="23" t="s">
        <v>509</v>
      </c>
      <c r="D48" s="85">
        <f>'[9]DC5'!$R$53</f>
        <v>56825</v>
      </c>
      <c r="E48" s="85">
        <f>'[9]DC5'!$R$54</f>
        <v>9108</v>
      </c>
      <c r="F48" s="63">
        <f t="shared" si="0"/>
        <v>65933</v>
      </c>
      <c r="G48" s="87">
        <f>('[12]DC5'!$D$57)/1000</f>
        <v>55200.379</v>
      </c>
      <c r="H48" s="85">
        <f>('[12]DC5'!$D$58)/1000</f>
        <v>11431.89</v>
      </c>
      <c r="I48" s="58">
        <f t="shared" si="1"/>
        <v>65329.856</v>
      </c>
      <c r="J48" s="86">
        <f>('[12]DC5'!$M$57)/1000</f>
        <v>56157.1</v>
      </c>
      <c r="K48" s="87">
        <f>('[12]DC5'!$M$58)/1000</f>
        <v>9172.756</v>
      </c>
      <c r="L48" s="52">
        <f t="shared" si="2"/>
        <v>65329.856</v>
      </c>
      <c r="M48" s="53">
        <f>IF($I48=0,0,$L48/$I48)</f>
        <v>1</v>
      </c>
      <c r="N48" s="87"/>
      <c r="O48" s="85"/>
      <c r="P48" s="52">
        <f t="shared" si="3"/>
        <v>0</v>
      </c>
      <c r="Q48" s="53">
        <f t="shared" si="4"/>
        <v>0</v>
      </c>
      <c r="R48" s="85">
        <f>'[9]DC5'!$T$53</f>
        <v>53988</v>
      </c>
      <c r="S48" s="85">
        <f>'[9]DC5'!$T$54</f>
        <v>9112</v>
      </c>
      <c r="T48" s="52">
        <f t="shared" si="6"/>
        <v>63100</v>
      </c>
      <c r="U48" s="53">
        <f>IF($I48=0,0,$T48/$I48)</f>
        <v>0.9658677343479832</v>
      </c>
    </row>
    <row r="49" spans="1:21" ht="16.5">
      <c r="A49" s="24"/>
      <c r="B49" s="80" t="s">
        <v>561</v>
      </c>
      <c r="C49" s="24"/>
      <c r="D49" s="54">
        <f>SUM(D45:D48)</f>
        <v>244461</v>
      </c>
      <c r="E49" s="54">
        <f>SUM(E45:E48)</f>
        <v>55067</v>
      </c>
      <c r="F49" s="98">
        <f t="shared" si="0"/>
        <v>299528</v>
      </c>
      <c r="G49" s="61">
        <f>SUM(G45:G48)</f>
        <v>286021.451</v>
      </c>
      <c r="H49" s="54">
        <f>SUM(H45:H48)</f>
        <v>88269.452</v>
      </c>
      <c r="I49" s="59">
        <f t="shared" si="1"/>
        <v>305863.446</v>
      </c>
      <c r="J49" s="64">
        <f>SUM(J45:J48)</f>
        <v>256147.286</v>
      </c>
      <c r="K49" s="61">
        <f>SUM(K45:K48)</f>
        <v>49716.159999999996</v>
      </c>
      <c r="L49" s="54">
        <f t="shared" si="2"/>
        <v>305863.446</v>
      </c>
      <c r="M49" s="55">
        <f>IF($I49=0,0,$L49/$I49)</f>
        <v>1</v>
      </c>
      <c r="N49" s="61">
        <f>SUM(N45:N48)</f>
        <v>0</v>
      </c>
      <c r="O49" s="54">
        <f>SUM(O45:O48)</f>
        <v>0</v>
      </c>
      <c r="P49" s="54">
        <f t="shared" si="3"/>
        <v>0</v>
      </c>
      <c r="Q49" s="55">
        <f>IF($P49=0,0,$P49/$I49)</f>
        <v>0</v>
      </c>
      <c r="R49" s="54">
        <f>SUM(R45:R48)</f>
        <v>250008</v>
      </c>
      <c r="S49" s="54">
        <f>SUM(S45:S48)</f>
        <v>54225</v>
      </c>
      <c r="T49" s="54">
        <f t="shared" si="6"/>
        <v>304233</v>
      </c>
      <c r="U49" s="55">
        <f>IF($I49=0,0,$T49/$I49)</f>
        <v>0.9946693662766096</v>
      </c>
    </row>
    <row r="50" spans="1:21" ht="16.5">
      <c r="A50" s="24"/>
      <c r="B50" s="28"/>
      <c r="C50" s="24"/>
      <c r="D50" s="54"/>
      <c r="E50" s="54"/>
      <c r="F50" s="98"/>
      <c r="G50" s="61"/>
      <c r="H50" s="54"/>
      <c r="I50" s="59"/>
      <c r="J50" s="64"/>
      <c r="K50" s="54"/>
      <c r="L50" s="54"/>
      <c r="M50" s="55"/>
      <c r="N50" s="61"/>
      <c r="O50" s="54"/>
      <c r="P50" s="54"/>
      <c r="Q50" s="55"/>
      <c r="R50" s="54"/>
      <c r="S50" s="54"/>
      <c r="T50" s="54"/>
      <c r="U50" s="55"/>
    </row>
    <row r="51" spans="1:21" ht="16.5">
      <c r="A51" s="24"/>
      <c r="B51" s="81" t="s">
        <v>562</v>
      </c>
      <c r="C51" s="24"/>
      <c r="D51" s="92">
        <f>SUM(D9,D12:D17,D20:D25,D28:D32,D35:D42,D45:D48)</f>
        <v>25195756</v>
      </c>
      <c r="E51" s="92">
        <f>SUM(E9,E12:E17,E20:E25,E28:E32,E35:E42,E45:E48)</f>
        <v>8481781</v>
      </c>
      <c r="F51" s="95">
        <f t="shared" si="0"/>
        <v>33677537</v>
      </c>
      <c r="G51" s="96">
        <f>SUM(G9,G12:G17,G20:G25,G28:G32,G35:G42,G45:G48)</f>
        <v>32334619.557000004</v>
      </c>
      <c r="H51" s="92">
        <f>SUM(H9,H12:H17,H20:H25,H28:H32,H35:H42,H45:H48)</f>
        <v>8083470.739000001</v>
      </c>
      <c r="I51" s="93">
        <f t="shared" si="1"/>
        <v>37117707.336</v>
      </c>
      <c r="J51" s="94">
        <f>SUM(J9,J12:J17,J20:J25,J28:J32,J35:J42,J45:J48)</f>
        <v>30569878.252000004</v>
      </c>
      <c r="K51" s="92">
        <f>SUM(K9,K12:K17,K20:K25,K28:K32,K35:K42,K45:K48)</f>
        <v>6547829.083999999</v>
      </c>
      <c r="L51" s="92">
        <f t="shared" si="2"/>
        <v>37117707.336</v>
      </c>
      <c r="M51" s="55">
        <f>IF($I51=0,0,$L51/$I51)</f>
        <v>1</v>
      </c>
      <c r="N51" s="61">
        <f>SUM(N9,N12:N17,N20:N25,N28:N32,N35:N42,N45:N48)</f>
        <v>0</v>
      </c>
      <c r="O51" s="54">
        <f>SUM(O9,O12:O17,O20:O25,O28:O32,O35:O42,O45:O48)</f>
        <v>0</v>
      </c>
      <c r="P51" s="54">
        <f t="shared" si="3"/>
        <v>0</v>
      </c>
      <c r="Q51" s="55">
        <f t="shared" si="4"/>
        <v>0</v>
      </c>
      <c r="R51" s="54">
        <f>SUM(R9,R12:R17,R20:R25,R28:R32,R35:R42,R45:R48)</f>
        <v>25126516</v>
      </c>
      <c r="S51" s="54">
        <f>SUM(S9,S12:S17,S20:S25,S28:S32,S35:S42,S45:S48)</f>
        <v>7425615</v>
      </c>
      <c r="T51" s="54">
        <f t="shared" si="6"/>
        <v>32552131</v>
      </c>
      <c r="U51" s="55">
        <f>IF($I51=0,0,$T51/$I51)</f>
        <v>0.8769973507611579</v>
      </c>
    </row>
    <row r="52" spans="1:21" ht="12.75">
      <c r="A52" s="26"/>
      <c r="B52" s="30"/>
      <c r="C52" s="26"/>
      <c r="D52" s="52"/>
      <c r="E52" s="52"/>
      <c r="F52" s="58"/>
      <c r="G52" s="62"/>
      <c r="H52" s="52"/>
      <c r="I52" s="58"/>
      <c r="J52" s="62"/>
      <c r="K52" s="52"/>
      <c r="L52" s="52"/>
      <c r="M52" s="10"/>
      <c r="N52" s="60"/>
      <c r="O52" s="52"/>
      <c r="P52" s="52"/>
      <c r="Q52" s="10"/>
      <c r="R52" s="52"/>
      <c r="S52" s="52"/>
      <c r="T52" s="52"/>
      <c r="U52" s="53"/>
    </row>
    <row r="53" spans="1:21" ht="12.75">
      <c r="A53" s="31"/>
      <c r="B53" s="105" t="s">
        <v>572</v>
      </c>
      <c r="C53" s="31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ht="12.75">
      <c r="A54" s="32"/>
      <c r="B54" s="123" t="s">
        <v>569</v>
      </c>
      <c r="C54" s="32"/>
      <c r="D54" s="82"/>
      <c r="E54" s="82"/>
      <c r="F54" s="82"/>
      <c r="G54" s="82"/>
      <c r="H54" s="82"/>
      <c r="I54" s="82"/>
      <c r="J54" s="112">
        <f>J51-'[11]WC'!Z45</f>
        <v>-30539308373.748</v>
      </c>
      <c r="K54" s="112">
        <f>K51-'[11]WC'!AA45</f>
        <v>-6541281254.916</v>
      </c>
      <c r="L54" s="112">
        <f>L51-'[11]WC'!AB45</f>
        <v>-37080589628.664</v>
      </c>
      <c r="M54" s="112"/>
      <c r="N54" s="82"/>
      <c r="O54" s="82"/>
      <c r="P54" s="82"/>
      <c r="Q54" s="82"/>
      <c r="R54" s="82"/>
      <c r="S54" s="82"/>
      <c r="T54" s="82"/>
      <c r="U54" s="16"/>
    </row>
    <row r="55" spans="1:21" ht="12.75">
      <c r="A55" s="32"/>
      <c r="B55" s="33"/>
      <c r="C55" s="32"/>
      <c r="D55" s="16"/>
      <c r="E55" s="16"/>
      <c r="F55" s="16"/>
      <c r="G55" s="16"/>
      <c r="H55" s="16"/>
      <c r="I55" s="16"/>
      <c r="J55" s="111"/>
      <c r="K55" s="111"/>
      <c r="L55" s="111"/>
      <c r="M55" s="111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32"/>
      <c r="B56" s="33"/>
      <c r="C56" s="32"/>
      <c r="D56" s="16"/>
      <c r="E56" s="16"/>
      <c r="F56" s="16"/>
      <c r="G56" s="16"/>
      <c r="H56" s="16"/>
      <c r="I56" s="16"/>
      <c r="J56" s="16"/>
      <c r="K56" s="16"/>
      <c r="L56" s="111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32"/>
      <c r="B57" s="33"/>
      <c r="C57" s="32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32"/>
      <c r="B58" s="33"/>
      <c r="C58" s="32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32"/>
      <c r="B59" s="33"/>
      <c r="C59" s="32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2" ht="12.75">
      <c r="A60" s="134"/>
      <c r="B60" s="33"/>
      <c r="C60" s="32"/>
      <c r="D60" s="129">
        <f>'[9]Summary'!$R$53-D51</f>
        <v>0</v>
      </c>
      <c r="E60" s="129">
        <f>'[9]Summary'!$R$54-E51</f>
        <v>0</v>
      </c>
      <c r="F60" s="16"/>
      <c r="G60" s="129">
        <f>('[12]Summary'!$D$57)/1000-G51</f>
        <v>0</v>
      </c>
      <c r="H60" s="129">
        <f>('[12]Summary'!$D$58)/1000-H51</f>
        <v>0</v>
      </c>
      <c r="I60" s="129"/>
      <c r="J60" s="129">
        <f>('[12]Summary'!$M$57)/1000-J51</f>
        <v>0</v>
      </c>
      <c r="K60" s="129">
        <f>('[12]Summary'!$M$58)/1000-K51</f>
        <v>0</v>
      </c>
      <c r="L60" s="129"/>
      <c r="M60" s="129">
        <f>IF($I60=0,0,$L60/$I60)</f>
        <v>0</v>
      </c>
      <c r="N60" s="129"/>
      <c r="O60" s="129"/>
      <c r="P60" s="129">
        <f>$N60+$O60</f>
        <v>0</v>
      </c>
      <c r="Q60" s="129">
        <f>IF($P60=0,0,$P60/$I60)</f>
        <v>0</v>
      </c>
      <c r="R60" s="129">
        <f>'[9]Summary'!$T$53-R51</f>
        <v>0</v>
      </c>
      <c r="S60" s="129">
        <f>'[9]Summary'!$T$54-S51</f>
        <v>0</v>
      </c>
      <c r="T60" s="129"/>
      <c r="U60" s="129"/>
      <c r="V60" s="16"/>
    </row>
    <row r="61" spans="1:21" ht="12.75">
      <c r="A61" s="32"/>
      <c r="B61" s="33"/>
      <c r="C61" s="32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2.75">
      <c r="A62" s="32"/>
      <c r="B62" s="33"/>
      <c r="C62" s="32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32"/>
      <c r="B63" s="33"/>
      <c r="C63" s="32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2.75">
      <c r="A64" s="32"/>
      <c r="B64" s="33"/>
      <c r="C64" s="32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32"/>
      <c r="B65" s="33"/>
      <c r="C65" s="32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2.75">
      <c r="A66" s="32"/>
      <c r="B66" s="33"/>
      <c r="C66" s="32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>
      <c r="A67" s="32"/>
      <c r="B67" s="33"/>
      <c r="C67" s="32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>
      <c r="A68" s="32"/>
      <c r="B68" s="33"/>
      <c r="C68" s="32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32"/>
      <c r="B69" s="33"/>
      <c r="C69" s="32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32"/>
      <c r="B70" s="33"/>
      <c r="C70" s="32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32"/>
      <c r="B71" s="33"/>
      <c r="C71" s="32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32"/>
      <c r="B72" s="33"/>
      <c r="C72" s="32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32"/>
      <c r="B73" s="33"/>
      <c r="C73" s="32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32"/>
      <c r="B74" s="33"/>
      <c r="C74" s="32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32"/>
      <c r="B75" s="33"/>
      <c r="C75" s="32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32"/>
      <c r="B76" s="33"/>
      <c r="C76" s="32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32"/>
      <c r="B77" s="33"/>
      <c r="C77" s="32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32"/>
      <c r="B78" s="33"/>
      <c r="C78" s="32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32"/>
      <c r="B79" s="33"/>
      <c r="C79" s="32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32"/>
      <c r="B80" s="33"/>
      <c r="C80" s="32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32"/>
      <c r="B81" s="33"/>
      <c r="C81" s="32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32"/>
      <c r="B82" s="33"/>
      <c r="C82" s="32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32"/>
      <c r="B83" s="33"/>
      <c r="C83" s="32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32"/>
      <c r="B84" s="33"/>
      <c r="C84" s="32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32"/>
      <c r="B85" s="33"/>
      <c r="C85" s="32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32"/>
      <c r="B86" s="33"/>
      <c r="C86" s="32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32"/>
      <c r="B87" s="33"/>
      <c r="C87" s="32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32"/>
      <c r="B88" s="33"/>
      <c r="C88" s="32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2.7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1:21" ht="12.7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</row>
    <row r="91" spans="7:13" ht="12.75">
      <c r="G91" s="16"/>
      <c r="H91" s="16"/>
      <c r="I91" s="16"/>
      <c r="J91" s="16"/>
      <c r="K91" s="16"/>
      <c r="L91" s="16"/>
      <c r="M91" s="16"/>
    </row>
    <row r="92" spans="7:13" ht="12.75">
      <c r="G92" s="16"/>
      <c r="H92" s="16"/>
      <c r="I92" s="16"/>
      <c r="J92" s="16"/>
      <c r="K92" s="16"/>
      <c r="L92" s="16"/>
      <c r="M92" s="16"/>
    </row>
    <row r="93" spans="10:13" ht="12.75">
      <c r="J93" s="16"/>
      <c r="K93" s="16"/>
      <c r="L93" s="16"/>
      <c r="M93" s="16"/>
    </row>
    <row r="94" spans="10:13" ht="12.75">
      <c r="J94" s="16"/>
      <c r="K94" s="16"/>
      <c r="L94" s="16"/>
      <c r="M94" s="16"/>
    </row>
    <row r="95" spans="10:13" ht="12.75">
      <c r="J95" s="16"/>
      <c r="K95" s="16"/>
      <c r="L95" s="16"/>
      <c r="M95" s="16"/>
    </row>
    <row r="96" spans="10:13" ht="12.75">
      <c r="J96" s="16"/>
      <c r="K96" s="16"/>
      <c r="L96" s="16"/>
      <c r="M96" s="16"/>
    </row>
    <row r="97" spans="10:13" ht="12.75">
      <c r="J97" s="16"/>
      <c r="K97" s="16"/>
      <c r="L97" s="16"/>
      <c r="M97" s="16"/>
    </row>
    <row r="98" spans="10:13" ht="12.75">
      <c r="J98" s="16"/>
      <c r="K98" s="16"/>
      <c r="L98" s="16"/>
      <c r="M98" s="16"/>
    </row>
    <row r="99" spans="10:13" ht="12.75">
      <c r="J99" s="16"/>
      <c r="K99" s="16"/>
      <c r="L99" s="16"/>
      <c r="M99" s="16"/>
    </row>
    <row r="100" spans="10:13" ht="12.75">
      <c r="J100" s="16"/>
      <c r="K100" s="16"/>
      <c r="L100" s="16"/>
      <c r="M100" s="16"/>
    </row>
    <row r="101" spans="10:13" ht="12.75">
      <c r="J101" s="16"/>
      <c r="K101" s="16"/>
      <c r="L101" s="16"/>
      <c r="M101" s="16"/>
    </row>
    <row r="102" spans="10:13" ht="12.75">
      <c r="J102" s="16"/>
      <c r="K102" s="16"/>
      <c r="L102" s="16"/>
      <c r="M102" s="16"/>
    </row>
    <row r="103" spans="10:13" ht="12.75">
      <c r="J103" s="16"/>
      <c r="K103" s="16"/>
      <c r="L103" s="16"/>
      <c r="M103" s="16"/>
    </row>
    <row r="104" spans="10:13" ht="12.75">
      <c r="J104" s="16"/>
      <c r="K104" s="16"/>
      <c r="L104" s="16"/>
      <c r="M104" s="16"/>
    </row>
    <row r="105" spans="10:13" ht="12.75">
      <c r="J105" s="16"/>
      <c r="K105" s="16"/>
      <c r="L105" s="16"/>
      <c r="M105" s="16"/>
    </row>
  </sheetData>
  <sheetProtection password="F954" sheet="1" objects="1" scenarios="1"/>
  <mergeCells count="5">
    <mergeCell ref="A2:Q2"/>
    <mergeCell ref="R4:U4"/>
    <mergeCell ref="D4:F4"/>
    <mergeCell ref="G4:I4"/>
    <mergeCell ref="N4:Q4"/>
  </mergeCells>
  <conditionalFormatting sqref="A60:IV60">
    <cfRule type="cellIs" priority="1" dxfId="0" operator="notEqual" stopIfTrue="1">
      <formula>0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18.7109375" style="0" customWidth="1"/>
    <col min="3" max="3" width="6.8515625" style="0" customWidth="1"/>
    <col min="4" max="12" width="11.7109375" style="0" customWidth="1"/>
    <col min="13" max="13" width="10.7109375" style="0" customWidth="1"/>
    <col min="14" max="17" width="13.7109375" style="0" hidden="1" customWidth="1"/>
    <col min="18" max="20" width="11.7109375" style="0" customWidth="1"/>
    <col min="21" max="21" width="10.7109375" style="0" customWidth="1"/>
  </cols>
  <sheetData>
    <row r="1" ht="16.5">
      <c r="A1" s="1"/>
    </row>
    <row r="2" spans="1:17" ht="15.75" customHeight="1">
      <c r="A2" s="140" t="s">
        <v>660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21" ht="16.5">
      <c r="A3" s="34"/>
      <c r="B3" s="15"/>
      <c r="C3" s="3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ht="16.5" customHeight="1">
      <c r="A4" s="35"/>
      <c r="B4" s="20"/>
      <c r="C4" s="22"/>
      <c r="D4" s="141" t="s">
        <v>567</v>
      </c>
      <c r="E4" s="142"/>
      <c r="F4" s="143"/>
      <c r="G4" s="141" t="s">
        <v>568</v>
      </c>
      <c r="H4" s="142"/>
      <c r="I4" s="142"/>
      <c r="J4" s="72" t="s">
        <v>661</v>
      </c>
      <c r="K4" s="73"/>
      <c r="L4" s="73"/>
      <c r="M4" s="74"/>
      <c r="N4" s="142" t="s">
        <v>566</v>
      </c>
      <c r="O4" s="142"/>
      <c r="P4" s="142"/>
      <c r="Q4" s="143"/>
      <c r="R4" s="141" t="s">
        <v>510</v>
      </c>
      <c r="S4" s="142"/>
      <c r="T4" s="142"/>
      <c r="U4" s="143"/>
    </row>
    <row r="5" spans="1:21" ht="82.5">
      <c r="A5" s="36"/>
      <c r="B5" s="18" t="s">
        <v>1</v>
      </c>
      <c r="C5" s="21" t="s">
        <v>2</v>
      </c>
      <c r="D5" s="77" t="s">
        <v>3</v>
      </c>
      <c r="E5" s="78" t="s">
        <v>4</v>
      </c>
      <c r="F5" s="78" t="s">
        <v>0</v>
      </c>
      <c r="G5" s="77" t="s">
        <v>3</v>
      </c>
      <c r="H5" s="78" t="s">
        <v>4</v>
      </c>
      <c r="I5" s="78" t="s">
        <v>0</v>
      </c>
      <c r="J5" s="77" t="s">
        <v>3</v>
      </c>
      <c r="K5" s="78" t="s">
        <v>4</v>
      </c>
      <c r="L5" s="78" t="s">
        <v>0</v>
      </c>
      <c r="M5" s="79" t="s">
        <v>5</v>
      </c>
      <c r="N5" s="78" t="s">
        <v>3</v>
      </c>
      <c r="O5" s="78" t="s">
        <v>4</v>
      </c>
      <c r="P5" s="78" t="s">
        <v>0</v>
      </c>
      <c r="Q5" s="79" t="s">
        <v>5</v>
      </c>
      <c r="R5" s="77" t="s">
        <v>3</v>
      </c>
      <c r="S5" s="78" t="s">
        <v>4</v>
      </c>
      <c r="T5" s="78" t="s">
        <v>0</v>
      </c>
      <c r="U5" s="79" t="s">
        <v>5</v>
      </c>
    </row>
    <row r="6" spans="1:21" ht="16.5">
      <c r="A6" s="38"/>
      <c r="B6" s="16"/>
      <c r="C6" s="6"/>
      <c r="D6" s="7"/>
      <c r="E6" s="12"/>
      <c r="F6" s="10"/>
      <c r="G6" s="7"/>
      <c r="H6" s="12"/>
      <c r="I6" s="10"/>
      <c r="J6" s="7"/>
      <c r="K6" s="12"/>
      <c r="L6" s="12"/>
      <c r="M6" s="10"/>
      <c r="N6" s="7"/>
      <c r="O6" s="12"/>
      <c r="P6" s="12"/>
      <c r="Q6" s="10"/>
      <c r="R6" s="7"/>
      <c r="S6" s="12"/>
      <c r="T6" s="12"/>
      <c r="U6" s="10"/>
    </row>
    <row r="7" spans="1:21" ht="16.5">
      <c r="A7" s="38"/>
      <c r="B7" s="19" t="s">
        <v>25</v>
      </c>
      <c r="C7" s="6"/>
      <c r="D7" s="7"/>
      <c r="E7" s="13"/>
      <c r="F7" s="10"/>
      <c r="G7" s="7"/>
      <c r="H7" s="13"/>
      <c r="I7" s="10"/>
      <c r="J7" s="7"/>
      <c r="K7" s="13"/>
      <c r="L7" s="13"/>
      <c r="M7" s="10"/>
      <c r="N7" s="7"/>
      <c r="O7" s="13"/>
      <c r="P7" s="13"/>
      <c r="Q7" s="10"/>
      <c r="R7" s="7"/>
      <c r="S7" s="13"/>
      <c r="T7" s="13"/>
      <c r="U7" s="10"/>
    </row>
    <row r="8" spans="1:21" ht="16.5">
      <c r="A8" s="38"/>
      <c r="B8" s="16"/>
      <c r="C8" s="6"/>
      <c r="D8" s="7"/>
      <c r="E8" s="13"/>
      <c r="F8" s="10"/>
      <c r="G8" s="7"/>
      <c r="H8" s="13"/>
      <c r="I8" s="10"/>
      <c r="J8" s="7"/>
      <c r="K8" s="13"/>
      <c r="L8" s="13"/>
      <c r="M8" s="10"/>
      <c r="N8" s="7"/>
      <c r="O8" s="13"/>
      <c r="P8" s="13"/>
      <c r="Q8" s="10"/>
      <c r="R8" s="7"/>
      <c r="S8" s="13"/>
      <c r="T8" s="13"/>
      <c r="U8" s="10"/>
    </row>
    <row r="9" spans="1:21" ht="12.75">
      <c r="A9" s="7"/>
      <c r="B9" s="109" t="s">
        <v>26</v>
      </c>
      <c r="C9" s="23" t="s">
        <v>577</v>
      </c>
      <c r="D9" s="52">
        <f>'EC'!D9</f>
        <v>5184345</v>
      </c>
      <c r="E9" s="52">
        <f>'EC'!E9</f>
        <v>2339454</v>
      </c>
      <c r="F9" s="58">
        <f>$D9+$E9</f>
        <v>7523799</v>
      </c>
      <c r="G9" s="62">
        <f>'EC'!G9</f>
        <v>5243400.83</v>
      </c>
      <c r="H9" s="52">
        <f>'EC'!H9</f>
        <v>2911819.35</v>
      </c>
      <c r="I9" s="63">
        <f>$G9+$H9</f>
        <v>8155220.18</v>
      </c>
      <c r="J9" s="60">
        <f>'EC'!J9</f>
        <v>5192597.496</v>
      </c>
      <c r="K9" s="52">
        <f>'EC'!K9</f>
        <v>2296210.939</v>
      </c>
      <c r="L9" s="52">
        <f>$J9+$K9</f>
        <v>7488808.4350000005</v>
      </c>
      <c r="M9" s="53">
        <f aca="true" t="shared" si="0" ref="M9:M15">IF($I9=0,0,$L9/$I9)</f>
        <v>0.9182840278629977</v>
      </c>
      <c r="N9" s="60">
        <f>'EC'!N9</f>
        <v>0</v>
      </c>
      <c r="O9" s="52">
        <f>'EC'!O9</f>
        <v>0</v>
      </c>
      <c r="P9" s="52">
        <f>$N9+$O9</f>
        <v>0</v>
      </c>
      <c r="Q9" s="53">
        <f>IF($P9=0,0,$P9/$I9)</f>
        <v>0</v>
      </c>
      <c r="R9" s="52">
        <f>'EC'!R9</f>
        <v>5659559</v>
      </c>
      <c r="S9" s="52">
        <f>'EC'!S9</f>
        <v>2333697</v>
      </c>
      <c r="T9" s="52">
        <f aca="true" t="shared" si="1" ref="T9:T14">$R9+$S9</f>
        <v>7993256</v>
      </c>
      <c r="U9" s="53">
        <f aca="true" t="shared" si="2" ref="U9:U15">IF($I9=0,0,$T9/$I9)</f>
        <v>0.9801398151827705</v>
      </c>
    </row>
    <row r="10" spans="1:21" ht="12.75">
      <c r="A10" s="7"/>
      <c r="B10" s="109" t="s">
        <v>27</v>
      </c>
      <c r="C10" s="23" t="s">
        <v>578</v>
      </c>
      <c r="D10" s="52">
        <f>'GT'!D9</f>
        <v>13181564</v>
      </c>
      <c r="E10" s="52">
        <f>'GT'!E9</f>
        <v>2382686</v>
      </c>
      <c r="F10" s="58">
        <f aca="true" t="shared" si="3" ref="F10:F15">$D10+$E10</f>
        <v>15564250</v>
      </c>
      <c r="G10" s="62">
        <f>'GT'!G9</f>
        <v>15611039.365</v>
      </c>
      <c r="H10" s="52">
        <f>'GT'!H9</f>
        <v>2272349.504</v>
      </c>
      <c r="I10" s="63">
        <f aca="true" t="shared" si="4" ref="I10:I15">$G10+$H10</f>
        <v>17883388.869</v>
      </c>
      <c r="J10" s="60">
        <f>'GT'!J9</f>
        <v>14130489.262</v>
      </c>
      <c r="K10" s="52">
        <f>'GT'!K9</f>
        <v>1860140.567</v>
      </c>
      <c r="L10" s="52">
        <f aca="true" t="shared" si="5" ref="L10:L15">$J10+$K10</f>
        <v>15990629.829</v>
      </c>
      <c r="M10" s="53">
        <f t="shared" si="0"/>
        <v>0.8941610533738934</v>
      </c>
      <c r="N10" s="60">
        <f>'GT'!N9</f>
        <v>0</v>
      </c>
      <c r="O10" s="52">
        <f>'GT'!O9</f>
        <v>0</v>
      </c>
      <c r="P10" s="52">
        <f aca="true" t="shared" si="6" ref="P10:P15">$N10+$O10</f>
        <v>0</v>
      </c>
      <c r="Q10" s="53">
        <f aca="true" t="shared" si="7" ref="Q10:Q15">IF($P10=0,0,$P10/$I10)</f>
        <v>0</v>
      </c>
      <c r="R10" s="52">
        <f>'GT'!R9</f>
        <v>15425665</v>
      </c>
      <c r="S10" s="52">
        <f>'GT'!S9</f>
        <v>1933699</v>
      </c>
      <c r="T10" s="52">
        <f t="shared" si="1"/>
        <v>17359364</v>
      </c>
      <c r="U10" s="53">
        <f t="shared" si="2"/>
        <v>0.9706976752091786</v>
      </c>
    </row>
    <row r="11" spans="1:21" ht="12.75">
      <c r="A11" s="7"/>
      <c r="B11" s="109" t="s">
        <v>28</v>
      </c>
      <c r="C11" s="23" t="s">
        <v>579</v>
      </c>
      <c r="D11" s="52">
        <f>'GT'!D10</f>
        <v>22324968</v>
      </c>
      <c r="E11" s="52">
        <f>'GT'!E10</f>
        <v>3520959</v>
      </c>
      <c r="F11" s="58">
        <f t="shared" si="3"/>
        <v>25845927</v>
      </c>
      <c r="G11" s="62">
        <f>'GT'!G10</f>
        <v>22480843.262</v>
      </c>
      <c r="H11" s="52">
        <f>'GT'!H10</f>
        <v>5473900</v>
      </c>
      <c r="I11" s="63">
        <f t="shared" si="4"/>
        <v>27954743.262</v>
      </c>
      <c r="J11" s="60">
        <f>'GT'!J10</f>
        <v>21657952.029</v>
      </c>
      <c r="K11" s="52">
        <f>'GT'!K10</f>
        <v>4330931.343</v>
      </c>
      <c r="L11" s="52">
        <f t="shared" si="5"/>
        <v>25988883.372</v>
      </c>
      <c r="M11" s="53">
        <f t="shared" si="0"/>
        <v>0.9296770543883953</v>
      </c>
      <c r="N11" s="60">
        <f>'GT'!N10</f>
        <v>0</v>
      </c>
      <c r="O11" s="52">
        <f>'GT'!O10</f>
        <v>0</v>
      </c>
      <c r="P11" s="52">
        <f t="shared" si="6"/>
        <v>0</v>
      </c>
      <c r="Q11" s="53">
        <f t="shared" si="7"/>
        <v>0</v>
      </c>
      <c r="R11" s="52">
        <f>'GT'!R10</f>
        <v>22581502</v>
      </c>
      <c r="S11" s="52">
        <f>'GT'!S10</f>
        <v>5056230</v>
      </c>
      <c r="T11" s="52">
        <f t="shared" si="1"/>
        <v>27637732</v>
      </c>
      <c r="U11" s="53">
        <f t="shared" si="2"/>
        <v>0.9886598399767482</v>
      </c>
    </row>
    <row r="12" spans="1:21" ht="12.75">
      <c r="A12" s="7"/>
      <c r="B12" s="109" t="s">
        <v>29</v>
      </c>
      <c r="C12" s="23" t="s">
        <v>580</v>
      </c>
      <c r="D12" s="52">
        <f>'GT'!D11</f>
        <v>13948043</v>
      </c>
      <c r="E12" s="52">
        <f>'GT'!E11</f>
        <v>3547508</v>
      </c>
      <c r="F12" s="58">
        <f t="shared" si="3"/>
        <v>17495551</v>
      </c>
      <c r="G12" s="62">
        <f>'GT'!G11</f>
        <v>13419192.366</v>
      </c>
      <c r="H12" s="52">
        <f>'GT'!H11</f>
        <v>2676933.096</v>
      </c>
      <c r="I12" s="63">
        <f t="shared" si="4"/>
        <v>16096125.462000001</v>
      </c>
      <c r="J12" s="60">
        <f>'GT'!J11</f>
        <v>13175859.907</v>
      </c>
      <c r="K12" s="52">
        <f>'GT'!K11</f>
        <v>2195183.534</v>
      </c>
      <c r="L12" s="52">
        <f t="shared" si="5"/>
        <v>15371043.441</v>
      </c>
      <c r="M12" s="53">
        <f t="shared" si="0"/>
        <v>0.9549530088646621</v>
      </c>
      <c r="N12" s="60">
        <f>'GT'!N11</f>
        <v>0</v>
      </c>
      <c r="O12" s="52">
        <f>'GT'!O11</f>
        <v>0</v>
      </c>
      <c r="P12" s="52">
        <f t="shared" si="6"/>
        <v>0</v>
      </c>
      <c r="Q12" s="53">
        <f t="shared" si="7"/>
        <v>0</v>
      </c>
      <c r="R12" s="52">
        <f>'GT'!R11</f>
        <v>13174315</v>
      </c>
      <c r="S12" s="52">
        <f>'GT'!S11</f>
        <v>2164029</v>
      </c>
      <c r="T12" s="52">
        <f t="shared" si="1"/>
        <v>15338344</v>
      </c>
      <c r="U12" s="53">
        <f t="shared" si="2"/>
        <v>0.9529214987924277</v>
      </c>
    </row>
    <row r="13" spans="1:21" ht="12.75">
      <c r="A13" s="7"/>
      <c r="B13" s="109" t="s">
        <v>30</v>
      </c>
      <c r="C13" s="23" t="s">
        <v>581</v>
      </c>
      <c r="D13" s="52">
        <f>KZ!D9</f>
        <v>15952534</v>
      </c>
      <c r="E13" s="52">
        <f>KZ!E9</f>
        <v>5450704</v>
      </c>
      <c r="F13" s="58">
        <f t="shared" si="3"/>
        <v>21403238</v>
      </c>
      <c r="G13" s="62">
        <f>KZ!G9</f>
        <v>18013061.08</v>
      </c>
      <c r="H13" s="52">
        <f>KZ!H9</f>
        <v>5950166</v>
      </c>
      <c r="I13" s="63">
        <f t="shared" si="4"/>
        <v>23963227.08</v>
      </c>
      <c r="J13" s="60">
        <f>KZ!J9</f>
        <v>17091395.532</v>
      </c>
      <c r="K13" s="52">
        <f>KZ!K9</f>
        <v>6702089</v>
      </c>
      <c r="L13" s="52">
        <f t="shared" si="5"/>
        <v>23793484.532</v>
      </c>
      <c r="M13" s="53">
        <f t="shared" si="0"/>
        <v>0.992916540521303</v>
      </c>
      <c r="N13" s="60">
        <f>KZ!N9</f>
        <v>0</v>
      </c>
      <c r="O13" s="52">
        <f>KZ!O9</f>
        <v>0</v>
      </c>
      <c r="P13" s="52">
        <f t="shared" si="6"/>
        <v>0</v>
      </c>
      <c r="Q13" s="53">
        <f t="shared" si="7"/>
        <v>0</v>
      </c>
      <c r="R13" s="52">
        <f>KZ!R9</f>
        <v>17166908</v>
      </c>
      <c r="S13" s="52">
        <f>KZ!S9</f>
        <v>6537020</v>
      </c>
      <c r="T13" s="52">
        <f t="shared" si="1"/>
        <v>23703928</v>
      </c>
      <c r="U13" s="53">
        <f t="shared" si="2"/>
        <v>0.9891792921239555</v>
      </c>
    </row>
    <row r="14" spans="1:21" ht="12.75">
      <c r="A14" s="7"/>
      <c r="B14" s="109" t="s">
        <v>31</v>
      </c>
      <c r="C14" s="23" t="s">
        <v>582</v>
      </c>
      <c r="D14" s="52">
        <f>WC!D9</f>
        <v>16764996</v>
      </c>
      <c r="E14" s="52">
        <f>WC!E9</f>
        <v>6202464</v>
      </c>
      <c r="F14" s="58">
        <f t="shared" si="3"/>
        <v>22967460</v>
      </c>
      <c r="G14" s="62">
        <f>WC!G9</f>
        <v>23598283.923</v>
      </c>
      <c r="H14" s="52">
        <f>WC!H9</f>
        <v>5602498.788</v>
      </c>
      <c r="I14" s="63">
        <f t="shared" si="4"/>
        <v>29200782.711</v>
      </c>
      <c r="J14" s="60">
        <f>WC!J9</f>
        <v>23109405.493</v>
      </c>
      <c r="K14" s="52">
        <f>WC!K9</f>
        <v>4665997.415</v>
      </c>
      <c r="L14" s="52">
        <f t="shared" si="5"/>
        <v>27775402.908</v>
      </c>
      <c r="M14" s="53">
        <f t="shared" si="0"/>
        <v>0.9511869316275876</v>
      </c>
      <c r="N14" s="60">
        <f>WC!N9</f>
        <v>0</v>
      </c>
      <c r="O14" s="52">
        <f>WC!O9</f>
        <v>0</v>
      </c>
      <c r="P14" s="52">
        <f t="shared" si="6"/>
        <v>0</v>
      </c>
      <c r="Q14" s="53">
        <f t="shared" si="7"/>
        <v>0</v>
      </c>
      <c r="R14" s="52">
        <f>WC!R9</f>
        <v>16434931</v>
      </c>
      <c r="S14" s="52">
        <f>WC!S9</f>
        <v>4677479</v>
      </c>
      <c r="T14" s="52">
        <f t="shared" si="1"/>
        <v>21112410</v>
      </c>
      <c r="U14" s="53">
        <f t="shared" si="2"/>
        <v>0.7230083593631519</v>
      </c>
    </row>
    <row r="15" spans="1:21" ht="16.5">
      <c r="A15" s="39"/>
      <c r="B15" s="40" t="s">
        <v>0</v>
      </c>
      <c r="C15" s="41"/>
      <c r="D15" s="92">
        <f>SUM(D9:D14)</f>
        <v>87356450</v>
      </c>
      <c r="E15" s="92">
        <f>SUM(E9:E14)</f>
        <v>23443775</v>
      </c>
      <c r="F15" s="93">
        <f t="shared" si="3"/>
        <v>110800225</v>
      </c>
      <c r="G15" s="94">
        <f>SUM(G9:G14)</f>
        <v>98365820.826</v>
      </c>
      <c r="H15" s="92">
        <f>SUM(H9:H14)</f>
        <v>24887666.737999998</v>
      </c>
      <c r="I15" s="95">
        <f t="shared" si="4"/>
        <v>123253487.56400001</v>
      </c>
      <c r="J15" s="96">
        <f>SUM(J9:J14)</f>
        <v>94357699.719</v>
      </c>
      <c r="K15" s="92">
        <f>SUM(K9:K14)</f>
        <v>22050552.798</v>
      </c>
      <c r="L15" s="92">
        <f t="shared" si="5"/>
        <v>116408252.51699999</v>
      </c>
      <c r="M15" s="55">
        <f t="shared" si="0"/>
        <v>0.9444621391062415</v>
      </c>
      <c r="N15" s="61">
        <f>SUM(N9:N14)</f>
        <v>0</v>
      </c>
      <c r="O15" s="54">
        <f>SUM(O9:O14)</f>
        <v>0</v>
      </c>
      <c r="P15" s="54">
        <f t="shared" si="6"/>
        <v>0</v>
      </c>
      <c r="Q15" s="55">
        <f t="shared" si="7"/>
        <v>0</v>
      </c>
      <c r="R15" s="54">
        <f>SUM(R9:R14)</f>
        <v>90442880</v>
      </c>
      <c r="S15" s="54">
        <f>SUM(S9:S14)</f>
        <v>22702154</v>
      </c>
      <c r="T15" s="54">
        <f>$R15+$S15</f>
        <v>113145034</v>
      </c>
      <c r="U15" s="55">
        <f t="shared" si="2"/>
        <v>0.9179864702915514</v>
      </c>
    </row>
    <row r="16" spans="1:21" ht="12.75">
      <c r="A16" s="9"/>
      <c r="B16" s="17"/>
      <c r="C16" s="42"/>
      <c r="D16" s="9"/>
      <c r="E16" s="14"/>
      <c r="F16" s="8"/>
      <c r="G16" s="9"/>
      <c r="H16" s="14"/>
      <c r="I16" s="8"/>
      <c r="J16" s="9"/>
      <c r="K16" s="14"/>
      <c r="L16" s="14"/>
      <c r="M16" s="8"/>
      <c r="N16" s="9"/>
      <c r="O16" s="14"/>
      <c r="P16" s="14"/>
      <c r="Q16" s="8"/>
      <c r="R16" s="9"/>
      <c r="S16" s="14"/>
      <c r="T16" s="14"/>
      <c r="U16" s="8"/>
    </row>
    <row r="17" ht="12.75">
      <c r="B17" s="105" t="s">
        <v>572</v>
      </c>
    </row>
    <row r="18" spans="2:12" ht="12.75">
      <c r="B18" s="123" t="s">
        <v>569</v>
      </c>
      <c r="J18" s="113">
        <f>J15-'[11]Summary per Metro'!Z15</f>
        <v>94357699.719</v>
      </c>
      <c r="K18" s="113">
        <f>K15-'[11]Summary per Metro'!AA15</f>
        <v>22050552.798</v>
      </c>
      <c r="L18" s="113">
        <f>L15-'[11]Summary per Metro'!AB15</f>
        <v>116408252.51699999</v>
      </c>
    </row>
    <row r="19" spans="5:12" ht="12.75">
      <c r="E19" s="84"/>
      <c r="J19" s="114"/>
      <c r="K19" s="114"/>
      <c r="L19" s="114"/>
    </row>
    <row r="20" spans="5:12" ht="12.75">
      <c r="E20" s="84"/>
      <c r="J20" s="114"/>
      <c r="K20" s="114"/>
      <c r="L20" s="114"/>
    </row>
    <row r="21" ht="12.75">
      <c r="E21" s="84"/>
    </row>
    <row r="22" ht="12.75">
      <c r="E22" s="84"/>
    </row>
    <row r="23" ht="12.75">
      <c r="E23" s="84"/>
    </row>
    <row r="24" ht="12.75">
      <c r="E24" s="84"/>
    </row>
    <row r="25" ht="12.75">
      <c r="E25" s="83"/>
    </row>
  </sheetData>
  <sheetProtection password="F954" sheet="1" objects="1" scenarios="1"/>
  <mergeCells count="5">
    <mergeCell ref="A2:Q2"/>
    <mergeCell ref="R4:U4"/>
    <mergeCell ref="N4:Q4"/>
    <mergeCell ref="D4:F4"/>
    <mergeCell ref="G4:I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  <ignoredErrors>
    <ignoredError sqref="F15 I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U98"/>
  <sheetViews>
    <sheetView showGridLines="0" zoomScale="85" zoomScaleNormal="85" zoomScalePageLayoutView="0" workbookViewId="0" topLeftCell="A1">
      <selection activeCell="J9" sqref="J9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8.57421875" style="0" customWidth="1"/>
    <col min="4" max="12" width="11.7109375" style="0" customWidth="1"/>
    <col min="13" max="13" width="10.7109375" style="0" customWidth="1"/>
    <col min="14" max="17" width="12.7109375" style="0" hidden="1" customWidth="1"/>
    <col min="18" max="20" width="11.7109375" style="0" customWidth="1"/>
    <col min="21" max="21" width="10.7109375" style="0" customWidth="1"/>
  </cols>
  <sheetData>
    <row r="1" ht="16.5">
      <c r="A1" s="1"/>
    </row>
    <row r="2" spans="1:17" ht="15.75" customHeight="1">
      <c r="A2" s="140" t="s">
        <v>660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21" ht="16.5">
      <c r="A3" s="34"/>
      <c r="B3" s="15"/>
      <c r="C3" s="3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s="2" customFormat="1" ht="16.5" customHeight="1">
      <c r="A4" s="35"/>
      <c r="B4" s="20"/>
      <c r="C4" s="22"/>
      <c r="D4" s="141" t="s">
        <v>567</v>
      </c>
      <c r="E4" s="142"/>
      <c r="F4" s="143"/>
      <c r="G4" s="141" t="s">
        <v>568</v>
      </c>
      <c r="H4" s="142"/>
      <c r="I4" s="142"/>
      <c r="J4" s="72" t="s">
        <v>661</v>
      </c>
      <c r="K4" s="73"/>
      <c r="L4" s="73"/>
      <c r="M4" s="74"/>
      <c r="N4" s="142" t="s">
        <v>566</v>
      </c>
      <c r="O4" s="142"/>
      <c r="P4" s="142"/>
      <c r="Q4" s="143"/>
      <c r="R4" s="141" t="s">
        <v>510</v>
      </c>
      <c r="S4" s="142"/>
      <c r="T4" s="142"/>
      <c r="U4" s="143"/>
    </row>
    <row r="5" spans="1:21" ht="82.5">
      <c r="A5" s="36"/>
      <c r="B5" s="18" t="s">
        <v>1</v>
      </c>
      <c r="C5" s="21" t="s">
        <v>2</v>
      </c>
      <c r="D5" s="77" t="s">
        <v>3</v>
      </c>
      <c r="E5" s="78" t="s">
        <v>4</v>
      </c>
      <c r="F5" s="78" t="s">
        <v>0</v>
      </c>
      <c r="G5" s="77" t="s">
        <v>3</v>
      </c>
      <c r="H5" s="78" t="s">
        <v>4</v>
      </c>
      <c r="I5" s="79" t="s">
        <v>0</v>
      </c>
      <c r="J5" s="78" t="s">
        <v>3</v>
      </c>
      <c r="K5" s="78" t="s">
        <v>4</v>
      </c>
      <c r="L5" s="78" t="s">
        <v>0</v>
      </c>
      <c r="M5" s="79" t="s">
        <v>5</v>
      </c>
      <c r="N5" s="78" t="s">
        <v>3</v>
      </c>
      <c r="O5" s="78" t="s">
        <v>4</v>
      </c>
      <c r="P5" s="78" t="s">
        <v>0</v>
      </c>
      <c r="Q5" s="79" t="s">
        <v>5</v>
      </c>
      <c r="R5" s="77" t="s">
        <v>3</v>
      </c>
      <c r="S5" s="78" t="s">
        <v>4</v>
      </c>
      <c r="T5" s="78" t="s">
        <v>0</v>
      </c>
      <c r="U5" s="79" t="s">
        <v>5</v>
      </c>
    </row>
    <row r="6" spans="1:21" ht="16.5">
      <c r="A6" s="37"/>
      <c r="B6" s="3"/>
      <c r="C6" s="3"/>
      <c r="D6" s="4"/>
      <c r="E6" s="12"/>
      <c r="F6" s="11"/>
      <c r="G6" s="70"/>
      <c r="H6" s="12"/>
      <c r="I6" s="71"/>
      <c r="J6" s="97"/>
      <c r="K6" s="12"/>
      <c r="L6" s="12"/>
      <c r="M6" s="71"/>
      <c r="N6" s="15"/>
      <c r="O6" s="12"/>
      <c r="P6" s="12"/>
      <c r="Q6" s="11"/>
      <c r="R6" s="4"/>
      <c r="S6" s="12"/>
      <c r="T6" s="12"/>
      <c r="U6" s="11"/>
    </row>
    <row r="7" spans="1:21" ht="16.5">
      <c r="A7" s="5"/>
      <c r="B7" s="5" t="s">
        <v>7</v>
      </c>
      <c r="C7" s="6"/>
      <c r="D7" s="7"/>
      <c r="E7" s="13"/>
      <c r="F7" s="10"/>
      <c r="G7" s="50"/>
      <c r="H7" s="13"/>
      <c r="I7" s="51"/>
      <c r="J7" s="68"/>
      <c r="K7" s="13"/>
      <c r="L7" s="13"/>
      <c r="M7" s="51"/>
      <c r="N7" s="16"/>
      <c r="O7" s="13"/>
      <c r="P7" s="13"/>
      <c r="Q7" s="10"/>
      <c r="R7" s="7"/>
      <c r="S7" s="13"/>
      <c r="T7" s="13"/>
      <c r="U7" s="10"/>
    </row>
    <row r="8" spans="1:21" ht="16.5">
      <c r="A8" s="5"/>
      <c r="B8" s="6"/>
      <c r="C8" s="6"/>
      <c r="D8" s="7"/>
      <c r="E8" s="13"/>
      <c r="F8" s="10"/>
      <c r="G8" s="50"/>
      <c r="H8" s="13"/>
      <c r="I8" s="51"/>
      <c r="J8" s="68"/>
      <c r="K8" s="13"/>
      <c r="L8" s="13"/>
      <c r="M8" s="51"/>
      <c r="N8" s="16"/>
      <c r="O8" s="13"/>
      <c r="P8" s="13"/>
      <c r="Q8" s="10"/>
      <c r="R8" s="7"/>
      <c r="S8" s="13"/>
      <c r="T8" s="13"/>
      <c r="U8" s="10"/>
    </row>
    <row r="9" spans="1:21" ht="12.75">
      <c r="A9" s="23" t="s">
        <v>33</v>
      </c>
      <c r="B9" s="27" t="s">
        <v>26</v>
      </c>
      <c r="C9" s="23" t="s">
        <v>577</v>
      </c>
      <c r="D9" s="85">
        <f>'[1]EC000'!$R$53</f>
        <v>5184345</v>
      </c>
      <c r="E9" s="85">
        <f>'[1]EC000'!$R$54</f>
        <v>2339454</v>
      </c>
      <c r="F9" s="58">
        <f>$D9+$E9</f>
        <v>7523799</v>
      </c>
      <c r="G9" s="86">
        <f>('[18]NMA'!$D$57)/(1000)</f>
        <v>5243400.83</v>
      </c>
      <c r="H9" s="85">
        <f>('[18]NMA'!$D$58)/(1000)</f>
        <v>2911819.35</v>
      </c>
      <c r="I9" s="63">
        <f>$J9+$K9</f>
        <v>7488808.4350000005</v>
      </c>
      <c r="J9" s="87">
        <f>('[18]NMA'!$M$57)/(1000)</f>
        <v>5192597.496</v>
      </c>
      <c r="K9" s="87">
        <f>('[18]NMA'!$M$58)/(1000)</f>
        <v>2296210.939</v>
      </c>
      <c r="L9" s="52">
        <f>$J9+$K9</f>
        <v>7488808.4350000005</v>
      </c>
      <c r="M9" s="53">
        <f>IF($I9=0,0,$L9/$I9)</f>
        <v>1</v>
      </c>
      <c r="N9" s="87"/>
      <c r="O9" s="85"/>
      <c r="P9" s="52">
        <f>$N9+$O9</f>
        <v>0</v>
      </c>
      <c r="Q9" s="53">
        <f>IF($P9=0,0,$P9/$I9)</f>
        <v>0</v>
      </c>
      <c r="R9" s="85">
        <f>'[1]EC000'!$T$53</f>
        <v>5659559</v>
      </c>
      <c r="S9" s="85">
        <f>'[1]EC000'!$T$54</f>
        <v>2333697</v>
      </c>
      <c r="T9" s="52">
        <f>$R9+$S9</f>
        <v>7993256</v>
      </c>
      <c r="U9" s="53">
        <f>IF($I9=0,0,$T9/$I9)</f>
        <v>1.0673601907938242</v>
      </c>
    </row>
    <row r="10" spans="1:21" ht="16.5">
      <c r="A10" s="24"/>
      <c r="B10" s="28"/>
      <c r="C10" s="24"/>
      <c r="D10" s="54">
        <f>D9</f>
        <v>5184345</v>
      </c>
      <c r="E10" s="54">
        <f>E9</f>
        <v>2339454</v>
      </c>
      <c r="F10" s="59">
        <f>$D10+$E10</f>
        <v>7523799</v>
      </c>
      <c r="G10" s="64">
        <f>G9</f>
        <v>5243400.83</v>
      </c>
      <c r="H10" s="54">
        <f>H9</f>
        <v>2911819.35</v>
      </c>
      <c r="I10" s="98">
        <f aca="true" t="shared" si="0" ref="I10:I68">$J10+$K10</f>
        <v>7488808.4350000005</v>
      </c>
      <c r="J10" s="61">
        <f>J9</f>
        <v>5192597.496</v>
      </c>
      <c r="K10" s="54">
        <f>K9</f>
        <v>2296210.939</v>
      </c>
      <c r="L10" s="54">
        <f aca="true" t="shared" si="1" ref="L10:L68">$J10+$K10</f>
        <v>7488808.4350000005</v>
      </c>
      <c r="M10" s="55">
        <f>IF($I10=0,0,$L10/$I10)</f>
        <v>1</v>
      </c>
      <c r="N10" s="61">
        <f>N9</f>
        <v>0</v>
      </c>
      <c r="O10" s="54">
        <f>O9</f>
        <v>0</v>
      </c>
      <c r="P10" s="54">
        <f>$N10+$O10</f>
        <v>0</v>
      </c>
      <c r="Q10" s="55">
        <f>IF($P10=0,0,$P10/$I10)</f>
        <v>0</v>
      </c>
      <c r="R10" s="54">
        <f>R9</f>
        <v>5659559</v>
      </c>
      <c r="S10" s="54">
        <f>S9</f>
        <v>2333697</v>
      </c>
      <c r="T10" s="54">
        <f>$R10+$S10</f>
        <v>7993256</v>
      </c>
      <c r="U10" s="55">
        <f>IF($I10=0,0,$T10/$I10)</f>
        <v>1.0673601907938242</v>
      </c>
    </row>
    <row r="11" spans="1:21" ht="16.5">
      <c r="A11" s="24"/>
      <c r="B11" s="28"/>
      <c r="C11" s="24"/>
      <c r="D11" s="54"/>
      <c r="E11" s="54"/>
      <c r="F11" s="59"/>
      <c r="G11" s="64"/>
      <c r="H11" s="54"/>
      <c r="I11" s="98"/>
      <c r="J11" s="61"/>
      <c r="K11" s="54"/>
      <c r="L11" s="54"/>
      <c r="M11" s="55"/>
      <c r="N11" s="61"/>
      <c r="O11" s="54"/>
      <c r="P11" s="54"/>
      <c r="Q11" s="55"/>
      <c r="R11" s="54"/>
      <c r="S11" s="54"/>
      <c r="T11" s="54"/>
      <c r="U11" s="55"/>
    </row>
    <row r="12" spans="1:21" ht="12.75">
      <c r="A12" s="23" t="s">
        <v>34</v>
      </c>
      <c r="B12" s="27" t="s">
        <v>35</v>
      </c>
      <c r="C12" s="23" t="s">
        <v>36</v>
      </c>
      <c r="D12" s="85">
        <f>'[1]EC101'!$R$53</f>
        <v>98435</v>
      </c>
      <c r="E12" s="85">
        <f>'[1]EC101'!$R$54</f>
        <v>32707</v>
      </c>
      <c r="F12" s="58">
        <f aca="true" t="shared" si="2" ref="F12:F44">$D12+$E12</f>
        <v>131142</v>
      </c>
      <c r="G12" s="86">
        <f>('[18]EC101'!$D$57)/(1000)</f>
        <v>107001.864</v>
      </c>
      <c r="H12" s="85">
        <f>('[18]EC101'!$D$58)/(1000)</f>
        <v>10</v>
      </c>
      <c r="I12" s="63">
        <f t="shared" si="0"/>
        <v>85215.594</v>
      </c>
      <c r="J12" s="87">
        <f>('[18]EC101'!$M$57)/(1000)</f>
        <v>81276.105</v>
      </c>
      <c r="K12" s="87">
        <f>('[18]EC101'!$M$58)/(1000)</f>
        <v>3939.489</v>
      </c>
      <c r="L12" s="52">
        <f t="shared" si="1"/>
        <v>85215.594</v>
      </c>
      <c r="M12" s="53">
        <f aca="true" t="shared" si="3" ref="M12:M22">IF($I12=0,0,$L12/$I12)</f>
        <v>1</v>
      </c>
      <c r="N12" s="87"/>
      <c r="O12" s="85"/>
      <c r="P12" s="52">
        <f aca="true" t="shared" si="4" ref="P12:P68">$N12+$O12</f>
        <v>0</v>
      </c>
      <c r="Q12" s="53">
        <f aca="true" t="shared" si="5" ref="Q12:Q68">IF($P12=0,0,$P12/$I12)</f>
        <v>0</v>
      </c>
      <c r="R12" s="85">
        <f>'[1]EC101'!$T$53</f>
        <v>98914</v>
      </c>
      <c r="S12" s="85">
        <f>'[1]EC101'!$T$54</f>
        <v>16390</v>
      </c>
      <c r="T12" s="52">
        <f aca="true" t="shared" si="6" ref="T12:T68">$R12+$S12</f>
        <v>115304</v>
      </c>
      <c r="U12" s="53">
        <f aca="true" t="shared" si="7" ref="U12:U22">IF($I12=0,0,$T12/$I12)</f>
        <v>1.3530856805387053</v>
      </c>
    </row>
    <row r="13" spans="1:21" ht="12.75">
      <c r="A13" s="23" t="s">
        <v>34</v>
      </c>
      <c r="B13" s="27" t="s">
        <v>37</v>
      </c>
      <c r="C13" s="23" t="s">
        <v>38</v>
      </c>
      <c r="D13" s="85">
        <f>'[1]EC102'!$R$53</f>
        <v>149153</v>
      </c>
      <c r="E13" s="85">
        <f>'[1]EC102'!$R$54</f>
        <v>14434</v>
      </c>
      <c r="F13" s="58">
        <f t="shared" si="2"/>
        <v>163587</v>
      </c>
      <c r="G13" s="86">
        <f>('[18]EC102'!$D$57)/(1000)</f>
        <v>107666.525</v>
      </c>
      <c r="H13" s="85">
        <f>('[18]EC102'!$D$58)/(1000)</f>
        <v>14435.274</v>
      </c>
      <c r="I13" s="63">
        <f t="shared" si="0"/>
        <v>102090.393</v>
      </c>
      <c r="J13" s="87">
        <f>('[18]EC102'!$M$57)/(1000)</f>
        <v>89657.636</v>
      </c>
      <c r="K13" s="87">
        <f>('[18]EC102'!$M$58)/(1000)</f>
        <v>12432.757</v>
      </c>
      <c r="L13" s="52">
        <f t="shared" si="1"/>
        <v>102090.393</v>
      </c>
      <c r="M13" s="53">
        <f t="shared" si="3"/>
        <v>1</v>
      </c>
      <c r="N13" s="87"/>
      <c r="O13" s="85"/>
      <c r="P13" s="52">
        <f t="shared" si="4"/>
        <v>0</v>
      </c>
      <c r="Q13" s="53">
        <f t="shared" si="5"/>
        <v>0</v>
      </c>
      <c r="R13" s="85">
        <f>'[1]EC102'!$T$53</f>
        <v>102462</v>
      </c>
      <c r="S13" s="85">
        <f>'[1]EC102'!$T$54</f>
        <v>15923</v>
      </c>
      <c r="T13" s="52">
        <f t="shared" si="6"/>
        <v>118385</v>
      </c>
      <c r="U13" s="53">
        <f t="shared" si="7"/>
        <v>1.15960960205139</v>
      </c>
    </row>
    <row r="14" spans="1:21" ht="12.75">
      <c r="A14" s="23" t="s">
        <v>34</v>
      </c>
      <c r="B14" s="27" t="s">
        <v>39</v>
      </c>
      <c r="C14" s="23" t="s">
        <v>40</v>
      </c>
      <c r="D14" s="85">
        <f>'[1]EC103'!$R$53</f>
        <v>31259</v>
      </c>
      <c r="E14" s="85">
        <f>'[1]EC103'!$R$54</f>
        <v>17909</v>
      </c>
      <c r="F14" s="58">
        <f t="shared" si="2"/>
        <v>49168</v>
      </c>
      <c r="G14" s="86">
        <f>('[18]EC103'!$D$57)/(1000)</f>
        <v>24610.24</v>
      </c>
      <c r="H14" s="85">
        <f>('[18]EC103'!$D$58)/(1000)</f>
        <v>0</v>
      </c>
      <c r="I14" s="63">
        <f t="shared" si="0"/>
        <v>31714.631999999998</v>
      </c>
      <c r="J14" s="87">
        <f>('[18]EC103'!$M$57)/(1000)</f>
        <v>18732.304</v>
      </c>
      <c r="K14" s="87">
        <f>('[18]EC103'!$M$58)/(1000)</f>
        <v>12982.328</v>
      </c>
      <c r="L14" s="52">
        <f t="shared" si="1"/>
        <v>31714.631999999998</v>
      </c>
      <c r="M14" s="53">
        <f t="shared" si="3"/>
        <v>1</v>
      </c>
      <c r="N14" s="87"/>
      <c r="O14" s="85"/>
      <c r="P14" s="52">
        <f t="shared" si="4"/>
        <v>0</v>
      </c>
      <c r="Q14" s="53">
        <f t="shared" si="5"/>
        <v>0</v>
      </c>
      <c r="R14" s="85">
        <f>'[1]EC103'!$T$53</f>
        <v>29235</v>
      </c>
      <c r="S14" s="85">
        <f>'[1]EC103'!$T$54</f>
        <v>13238</v>
      </c>
      <c r="T14" s="52">
        <f t="shared" si="6"/>
        <v>42473</v>
      </c>
      <c r="U14" s="53">
        <f t="shared" si="7"/>
        <v>1.3392241158592035</v>
      </c>
    </row>
    <row r="15" spans="1:21" ht="12.75">
      <c r="A15" s="23" t="s">
        <v>34</v>
      </c>
      <c r="B15" s="27" t="s">
        <v>41</v>
      </c>
      <c r="C15" s="23" t="s">
        <v>42</v>
      </c>
      <c r="D15" s="85">
        <f>'[1]EC104'!$R$53</f>
        <v>212630</v>
      </c>
      <c r="E15" s="85">
        <f>'[1]EC104'!$R$54</f>
        <v>52741</v>
      </c>
      <c r="F15" s="58">
        <f t="shared" si="2"/>
        <v>265371</v>
      </c>
      <c r="G15" s="86">
        <f>('[18]EC104'!$D$57)/(1000)</f>
        <v>212630.34</v>
      </c>
      <c r="H15" s="85">
        <f>('[18]EC104'!$D$58)/(1000)</f>
        <v>52739.14</v>
      </c>
      <c r="I15" s="63">
        <f t="shared" si="0"/>
        <v>296963.106</v>
      </c>
      <c r="J15" s="87">
        <f>('[18]EC104'!$M$57)/(1000)</f>
        <v>187364.286</v>
      </c>
      <c r="K15" s="87">
        <f>('[18]EC104'!$M$58)/(1000)</f>
        <v>109598.82</v>
      </c>
      <c r="L15" s="52">
        <f t="shared" si="1"/>
        <v>296963.106</v>
      </c>
      <c r="M15" s="53">
        <f t="shared" si="3"/>
        <v>1</v>
      </c>
      <c r="N15" s="87"/>
      <c r="O15" s="85"/>
      <c r="P15" s="52">
        <f t="shared" si="4"/>
        <v>0</v>
      </c>
      <c r="Q15" s="53">
        <f t="shared" si="5"/>
        <v>0</v>
      </c>
      <c r="R15" s="85">
        <f>'[1]EC104'!$T$53</f>
        <v>215356</v>
      </c>
      <c r="S15" s="85">
        <f>'[1]EC104'!$T$54</f>
        <v>62362</v>
      </c>
      <c r="T15" s="52">
        <f t="shared" si="6"/>
        <v>277718</v>
      </c>
      <c r="U15" s="53">
        <f t="shared" si="7"/>
        <v>0.9351936129062443</v>
      </c>
    </row>
    <row r="16" spans="1:21" ht="12.75">
      <c r="A16" s="23" t="s">
        <v>34</v>
      </c>
      <c r="B16" s="27" t="s">
        <v>43</v>
      </c>
      <c r="C16" s="23" t="s">
        <v>44</v>
      </c>
      <c r="D16" s="85">
        <f>'[1]EC105'!$R$53</f>
        <v>169629</v>
      </c>
      <c r="E16" s="85">
        <f>'[1]EC105'!$R$54</f>
        <v>22941</v>
      </c>
      <c r="F16" s="58">
        <f t="shared" si="2"/>
        <v>192570</v>
      </c>
      <c r="G16" s="86">
        <f>('[18]EC105'!$D$57)/(1000)</f>
        <v>0</v>
      </c>
      <c r="H16" s="85">
        <f>('[18]EC105'!$D$58)/(1000)</f>
        <v>0</v>
      </c>
      <c r="I16" s="63">
        <f t="shared" si="0"/>
        <v>176251.873</v>
      </c>
      <c r="J16" s="87">
        <f>('[18]EC105'!$M$57)/(1000)</f>
        <v>165805.455</v>
      </c>
      <c r="K16" s="87">
        <f>('[18]EC105'!$M$58)/(1000)</f>
        <v>10446.418</v>
      </c>
      <c r="L16" s="52">
        <f t="shared" si="1"/>
        <v>176251.873</v>
      </c>
      <c r="M16" s="53">
        <f t="shared" si="3"/>
        <v>1</v>
      </c>
      <c r="N16" s="87"/>
      <c r="O16" s="85"/>
      <c r="P16" s="52">
        <f t="shared" si="4"/>
        <v>0</v>
      </c>
      <c r="Q16" s="53">
        <f t="shared" si="5"/>
        <v>0</v>
      </c>
      <c r="R16" s="85">
        <f>'[1]EC105'!$T$53</f>
        <v>182543</v>
      </c>
      <c r="S16" s="85">
        <f>'[1]EC105'!$T$54</f>
        <v>42319</v>
      </c>
      <c r="T16" s="52">
        <f t="shared" si="6"/>
        <v>224862</v>
      </c>
      <c r="U16" s="53">
        <f t="shared" si="7"/>
        <v>1.2757992081026</v>
      </c>
    </row>
    <row r="17" spans="1:21" ht="12.75">
      <c r="A17" s="23" t="s">
        <v>34</v>
      </c>
      <c r="B17" s="27" t="s">
        <v>45</v>
      </c>
      <c r="C17" s="23" t="s">
        <v>46</v>
      </c>
      <c r="D17" s="85">
        <f>'[1]EC106'!$R$53</f>
        <v>66059</v>
      </c>
      <c r="E17" s="85">
        <f>'[1]EC106'!$R$54</f>
        <v>22637</v>
      </c>
      <c r="F17" s="58">
        <f t="shared" si="2"/>
        <v>88696</v>
      </c>
      <c r="G17" s="86">
        <f>('[18]EC106'!$D$57)/(1000)</f>
        <v>66058.389</v>
      </c>
      <c r="H17" s="85">
        <f>('[18]EC106'!$D$58)/(1000)</f>
        <v>0</v>
      </c>
      <c r="I17" s="63">
        <f t="shared" si="0"/>
        <v>58191.395000000004</v>
      </c>
      <c r="J17" s="87">
        <f>('[18]EC106'!$M$57)/(1000)</f>
        <v>43549.966</v>
      </c>
      <c r="K17" s="87">
        <f>('[18]EC106'!$M$58)/(1000)</f>
        <v>14641.429</v>
      </c>
      <c r="L17" s="52">
        <f t="shared" si="1"/>
        <v>58191.395000000004</v>
      </c>
      <c r="M17" s="53">
        <f t="shared" si="3"/>
        <v>1</v>
      </c>
      <c r="N17" s="87"/>
      <c r="O17" s="85"/>
      <c r="P17" s="52">
        <f t="shared" si="4"/>
        <v>0</v>
      </c>
      <c r="Q17" s="53">
        <f t="shared" si="5"/>
        <v>0</v>
      </c>
      <c r="R17" s="85">
        <f>'[1]EC106'!$T$53</f>
        <v>71810</v>
      </c>
      <c r="S17" s="85">
        <f>'[1]EC106'!$T$54</f>
        <v>28255</v>
      </c>
      <c r="T17" s="52">
        <f t="shared" si="6"/>
        <v>100065</v>
      </c>
      <c r="U17" s="53">
        <f t="shared" si="7"/>
        <v>1.7195841412634978</v>
      </c>
    </row>
    <row r="18" spans="1:21" ht="12.75">
      <c r="A18" s="23" t="s">
        <v>34</v>
      </c>
      <c r="B18" s="27" t="s">
        <v>47</v>
      </c>
      <c r="C18" s="23" t="s">
        <v>48</v>
      </c>
      <c r="D18" s="85">
        <f>'[1]EC107'!$R$53</f>
        <v>29165</v>
      </c>
      <c r="E18" s="85">
        <f>'[1]EC107'!$R$54</f>
        <v>9495</v>
      </c>
      <c r="F18" s="58">
        <f t="shared" si="2"/>
        <v>38660</v>
      </c>
      <c r="G18" s="86">
        <f>('[18]EC107'!$D$57)/(1000)</f>
        <v>29130.42</v>
      </c>
      <c r="H18" s="85">
        <f>('[18]EC107'!$D$58)/(1000)</f>
        <v>0</v>
      </c>
      <c r="I18" s="63">
        <f t="shared" si="0"/>
        <v>33629.388</v>
      </c>
      <c r="J18" s="87">
        <f>('[18]EC107'!$M$57)/(1000)</f>
        <v>26389.178</v>
      </c>
      <c r="K18" s="87">
        <f>('[18]EC107'!$M$58)/(1000)</f>
        <v>7240.21</v>
      </c>
      <c r="L18" s="52">
        <f t="shared" si="1"/>
        <v>33629.388</v>
      </c>
      <c r="M18" s="53">
        <f t="shared" si="3"/>
        <v>1</v>
      </c>
      <c r="N18" s="87"/>
      <c r="O18" s="85"/>
      <c r="P18" s="52">
        <f t="shared" si="4"/>
        <v>0</v>
      </c>
      <c r="Q18" s="53">
        <f t="shared" si="5"/>
        <v>0</v>
      </c>
      <c r="R18" s="85">
        <f>'[1]EC107'!$T$53</f>
        <v>38392</v>
      </c>
      <c r="S18" s="85">
        <f>'[1]EC107'!$T$54</f>
        <v>8673</v>
      </c>
      <c r="T18" s="52">
        <f t="shared" si="6"/>
        <v>47065</v>
      </c>
      <c r="U18" s="53">
        <f t="shared" si="7"/>
        <v>1.3995199674760659</v>
      </c>
    </row>
    <row r="19" spans="1:21" ht="12.75">
      <c r="A19" s="23" t="s">
        <v>34</v>
      </c>
      <c r="B19" s="27" t="s">
        <v>49</v>
      </c>
      <c r="C19" s="23" t="s">
        <v>50</v>
      </c>
      <c r="D19" s="85">
        <f>'[1]EC108'!$R$53</f>
        <v>383282</v>
      </c>
      <c r="E19" s="85">
        <f>'[1]EC108'!$R$54</f>
        <v>68169</v>
      </c>
      <c r="F19" s="58">
        <f t="shared" si="2"/>
        <v>451451</v>
      </c>
      <c r="G19" s="86">
        <f>('[18]EC108'!$D$57)/(1000)</f>
        <v>361782.004</v>
      </c>
      <c r="H19" s="85">
        <f>('[18]EC108'!$D$58)/(1000)</f>
        <v>121079.537</v>
      </c>
      <c r="I19" s="63">
        <f t="shared" si="0"/>
        <v>425187.155</v>
      </c>
      <c r="J19" s="87">
        <f>('[18]EC108'!$M$57)/(1000)</f>
        <v>338744.114</v>
      </c>
      <c r="K19" s="87">
        <f>('[18]EC108'!$M$58)/(1000)</f>
        <v>86443.041</v>
      </c>
      <c r="L19" s="52">
        <f t="shared" si="1"/>
        <v>425187.155</v>
      </c>
      <c r="M19" s="53">
        <f t="shared" si="3"/>
        <v>1</v>
      </c>
      <c r="N19" s="87"/>
      <c r="O19" s="85"/>
      <c r="P19" s="52">
        <f t="shared" si="4"/>
        <v>0</v>
      </c>
      <c r="Q19" s="53">
        <f t="shared" si="5"/>
        <v>0</v>
      </c>
      <c r="R19" s="85">
        <f>'[1]EC108'!$T$53</f>
        <v>397460</v>
      </c>
      <c r="S19" s="85">
        <f>'[1]EC108'!$T$54</f>
        <v>71807</v>
      </c>
      <c r="T19" s="52">
        <f t="shared" si="6"/>
        <v>469267</v>
      </c>
      <c r="U19" s="53">
        <f t="shared" si="7"/>
        <v>1.1036716290265165</v>
      </c>
    </row>
    <row r="20" spans="1:21" ht="12.75">
      <c r="A20" s="23" t="s">
        <v>34</v>
      </c>
      <c r="B20" s="27" t="s">
        <v>51</v>
      </c>
      <c r="C20" s="23" t="s">
        <v>52</v>
      </c>
      <c r="D20" s="85">
        <f>'[1]EC109'!$R$53</f>
        <v>112512</v>
      </c>
      <c r="E20" s="85">
        <f>'[1]EC109'!$R$54</f>
        <v>10076</v>
      </c>
      <c r="F20" s="58">
        <f t="shared" si="2"/>
        <v>122588</v>
      </c>
      <c r="G20" s="86">
        <f>('[18]EC109'!$D$57)/(1000)</f>
        <v>0</v>
      </c>
      <c r="H20" s="85">
        <f>('[18]EC109'!$D$58)/(1000)</f>
        <v>0</v>
      </c>
      <c r="I20" s="63">
        <f t="shared" si="0"/>
        <v>166323.403</v>
      </c>
      <c r="J20" s="87">
        <f>('[18]EC109'!$M$57)/(1000)</f>
        <v>153751.8</v>
      </c>
      <c r="K20" s="87">
        <f>('[18]EC109'!$M$58)/(1000)</f>
        <v>12571.603</v>
      </c>
      <c r="L20" s="52">
        <f t="shared" si="1"/>
        <v>166323.403</v>
      </c>
      <c r="M20" s="53">
        <f t="shared" si="3"/>
        <v>1</v>
      </c>
      <c r="N20" s="87"/>
      <c r="O20" s="85"/>
      <c r="P20" s="52">
        <f t="shared" si="4"/>
        <v>0</v>
      </c>
      <c r="Q20" s="53">
        <f t="shared" si="5"/>
        <v>0</v>
      </c>
      <c r="R20" s="85">
        <f>'[1]EC109'!$T$53</f>
        <v>59348</v>
      </c>
      <c r="S20" s="85">
        <f>'[1]EC109'!$T$54</f>
        <v>111208</v>
      </c>
      <c r="T20" s="52">
        <f t="shared" si="6"/>
        <v>170556</v>
      </c>
      <c r="U20" s="53">
        <f t="shared" si="7"/>
        <v>1.025447994230854</v>
      </c>
    </row>
    <row r="21" spans="1:21" ht="12.75">
      <c r="A21" s="23" t="s">
        <v>53</v>
      </c>
      <c r="B21" s="27" t="s">
        <v>54</v>
      </c>
      <c r="C21" s="23" t="s">
        <v>55</v>
      </c>
      <c r="D21" s="85">
        <f>'[1]DC10'!$R$53</f>
        <v>340444</v>
      </c>
      <c r="E21" s="85">
        <f>'[1]DC10'!$R$54</f>
        <v>6119</v>
      </c>
      <c r="F21" s="58">
        <f t="shared" si="2"/>
        <v>346563</v>
      </c>
      <c r="G21" s="86">
        <f>('[18]DC10'!$D$57)/(1000)</f>
        <v>400426.826</v>
      </c>
      <c r="H21" s="85">
        <f>('[18]DC10'!$D$58)/(1000)</f>
        <v>7044.4</v>
      </c>
      <c r="I21" s="63">
        <f t="shared" si="0"/>
        <v>287436.883</v>
      </c>
      <c r="J21" s="87">
        <f>('[18]DC10'!$M$57)/(1000)</f>
        <v>283705.458</v>
      </c>
      <c r="K21" s="87">
        <f>('[18]DC10'!$M$58)/(1000)</f>
        <v>3731.425</v>
      </c>
      <c r="L21" s="52">
        <f t="shared" si="1"/>
        <v>287436.883</v>
      </c>
      <c r="M21" s="53">
        <f t="shared" si="3"/>
        <v>1</v>
      </c>
      <c r="N21" s="87"/>
      <c r="O21" s="85"/>
      <c r="P21" s="52">
        <f t="shared" si="4"/>
        <v>0</v>
      </c>
      <c r="Q21" s="53">
        <f t="shared" si="5"/>
        <v>0</v>
      </c>
      <c r="R21" s="85">
        <f>'[1]DC10'!$T$53</f>
        <v>329339</v>
      </c>
      <c r="S21" s="85">
        <f>'[1]DC10'!$T$54</f>
        <v>3398</v>
      </c>
      <c r="T21" s="52">
        <f t="shared" si="6"/>
        <v>332737</v>
      </c>
      <c r="U21" s="53">
        <f t="shared" si="7"/>
        <v>1.1576002234897602</v>
      </c>
    </row>
    <row r="22" spans="1:21" ht="16.5">
      <c r="A22" s="24"/>
      <c r="B22" s="80" t="s">
        <v>511</v>
      </c>
      <c r="C22" s="24"/>
      <c r="D22" s="54">
        <f>SUM(D12:D21)</f>
        <v>1592568</v>
      </c>
      <c r="E22" s="54">
        <f>SUM(E12:E21)</f>
        <v>257228</v>
      </c>
      <c r="F22" s="59">
        <f t="shared" si="2"/>
        <v>1849796</v>
      </c>
      <c r="G22" s="64">
        <f>SUM(G12:G21)</f>
        <v>1309306.608</v>
      </c>
      <c r="H22" s="54">
        <f>SUM(H12:H21)</f>
        <v>195308.351</v>
      </c>
      <c r="I22" s="98">
        <f t="shared" si="0"/>
        <v>1663003.8220000002</v>
      </c>
      <c r="J22" s="61">
        <f>SUM(J12:J21)</f>
        <v>1388976.3020000001</v>
      </c>
      <c r="K22" s="54">
        <f>SUM(K12:K21)</f>
        <v>274027.51999999996</v>
      </c>
      <c r="L22" s="54">
        <f t="shared" si="1"/>
        <v>1663003.8220000002</v>
      </c>
      <c r="M22" s="55">
        <f t="shared" si="3"/>
        <v>1</v>
      </c>
      <c r="N22" s="61">
        <f>SUM(N12:N21)</f>
        <v>0</v>
      </c>
      <c r="O22" s="54">
        <f>SUM(O12:O21)</f>
        <v>0</v>
      </c>
      <c r="P22" s="54">
        <f t="shared" si="4"/>
        <v>0</v>
      </c>
      <c r="Q22" s="55">
        <f t="shared" si="5"/>
        <v>0</v>
      </c>
      <c r="R22" s="54">
        <f>SUM(R12:R21)</f>
        <v>1524859</v>
      </c>
      <c r="S22" s="54">
        <f>SUM(S12:S21)</f>
        <v>373573</v>
      </c>
      <c r="T22" s="54">
        <f t="shared" si="6"/>
        <v>1898432</v>
      </c>
      <c r="U22" s="55">
        <f t="shared" si="7"/>
        <v>1.141568031826207</v>
      </c>
    </row>
    <row r="23" spans="1:21" ht="16.5">
      <c r="A23" s="24"/>
      <c r="B23" s="28"/>
      <c r="C23" s="24"/>
      <c r="D23" s="54"/>
      <c r="E23" s="54"/>
      <c r="F23" s="59"/>
      <c r="G23" s="64"/>
      <c r="H23" s="54"/>
      <c r="I23" s="98"/>
      <c r="J23" s="61"/>
      <c r="K23" s="54"/>
      <c r="L23" s="54"/>
      <c r="M23" s="55"/>
      <c r="N23" s="61"/>
      <c r="O23" s="54"/>
      <c r="P23" s="54"/>
      <c r="Q23" s="55"/>
      <c r="R23" s="54"/>
      <c r="S23" s="54"/>
      <c r="T23" s="54"/>
      <c r="U23" s="55"/>
    </row>
    <row r="24" spans="1:21" ht="12.75">
      <c r="A24" s="23" t="s">
        <v>34</v>
      </c>
      <c r="B24" s="27" t="s">
        <v>56</v>
      </c>
      <c r="C24" s="23" t="s">
        <v>57</v>
      </c>
      <c r="D24" s="85">
        <f>'[1]EC121'!$R$53</f>
        <v>65028</v>
      </c>
      <c r="E24" s="85">
        <f>'[1]EC121'!$R$54</f>
        <v>24433</v>
      </c>
      <c r="F24" s="58">
        <f t="shared" si="2"/>
        <v>89461</v>
      </c>
      <c r="G24" s="86">
        <f>('[18]EC121'!$D$57)/(1000)</f>
        <v>0</v>
      </c>
      <c r="H24" s="85">
        <f>('[18]EC121'!$D$58)/(1000)</f>
        <v>0</v>
      </c>
      <c r="I24" s="63">
        <f t="shared" si="0"/>
        <v>65364.941999999995</v>
      </c>
      <c r="J24" s="87">
        <f>('[18]EC121'!$M$57)/(1000)</f>
        <v>30101.03</v>
      </c>
      <c r="K24" s="87">
        <f>('[18]EC121'!$M$58)/(1000)</f>
        <v>35263.912</v>
      </c>
      <c r="L24" s="52">
        <f t="shared" si="1"/>
        <v>65364.941999999995</v>
      </c>
      <c r="M24" s="53">
        <f aca="true" t="shared" si="8" ref="M24:M33">IF($I24=0,0,$L24/$I24)</f>
        <v>1</v>
      </c>
      <c r="N24" s="87"/>
      <c r="O24" s="85"/>
      <c r="P24" s="52">
        <f t="shared" si="4"/>
        <v>0</v>
      </c>
      <c r="Q24" s="53">
        <f t="shared" si="5"/>
        <v>0</v>
      </c>
      <c r="R24" s="85">
        <f>'[1]EC121'!$T$53</f>
        <v>75409</v>
      </c>
      <c r="S24" s="85">
        <f>'[1]EC121'!$T$54</f>
        <v>31958</v>
      </c>
      <c r="T24" s="52">
        <f t="shared" si="6"/>
        <v>107367</v>
      </c>
      <c r="U24" s="53">
        <f aca="true" t="shared" si="9" ref="U24:U33">IF($I24=0,0,$T24/$I24)</f>
        <v>1.6425777598028009</v>
      </c>
    </row>
    <row r="25" spans="1:21" ht="12.75">
      <c r="A25" s="23" t="s">
        <v>34</v>
      </c>
      <c r="B25" s="27" t="s">
        <v>58</v>
      </c>
      <c r="C25" s="23" t="s">
        <v>59</v>
      </c>
      <c r="D25" s="85">
        <f>'[1]EC122'!$R$53</f>
        <v>127938</v>
      </c>
      <c r="E25" s="85">
        <f>'[1]EC122'!$R$54</f>
        <v>51502</v>
      </c>
      <c r="F25" s="58">
        <f t="shared" si="2"/>
        <v>179440</v>
      </c>
      <c r="G25" s="86">
        <f>('[18]EC122'!$D$57)/(1000)</f>
        <v>133371.29</v>
      </c>
      <c r="H25" s="85">
        <f>('[18]EC122'!$D$58)/(1000)</f>
        <v>57772.415</v>
      </c>
      <c r="I25" s="63">
        <f t="shared" si="0"/>
        <v>202687.771</v>
      </c>
      <c r="J25" s="87">
        <f>('[18]EC122'!$M$57)/(1000)</f>
        <v>161056.471</v>
      </c>
      <c r="K25" s="87">
        <f>('[18]EC122'!$M$58)/(1000)</f>
        <v>41631.3</v>
      </c>
      <c r="L25" s="52">
        <f t="shared" si="1"/>
        <v>202687.771</v>
      </c>
      <c r="M25" s="53">
        <f t="shared" si="8"/>
        <v>1</v>
      </c>
      <c r="N25" s="87"/>
      <c r="O25" s="85"/>
      <c r="P25" s="52">
        <f t="shared" si="4"/>
        <v>0</v>
      </c>
      <c r="Q25" s="53">
        <f t="shared" si="5"/>
        <v>0</v>
      </c>
      <c r="R25" s="85">
        <f>'[1]EC122'!$T$53</f>
        <v>126195</v>
      </c>
      <c r="S25" s="85">
        <f>'[1]EC122'!$T$54</f>
        <v>26515</v>
      </c>
      <c r="T25" s="52">
        <f t="shared" si="6"/>
        <v>152710</v>
      </c>
      <c r="U25" s="53">
        <f t="shared" si="9"/>
        <v>0.7534248329170288</v>
      </c>
    </row>
    <row r="26" spans="1:21" ht="12.75">
      <c r="A26" s="23" t="s">
        <v>34</v>
      </c>
      <c r="B26" s="27" t="s">
        <v>60</v>
      </c>
      <c r="C26" s="23" t="s">
        <v>61</v>
      </c>
      <c r="D26" s="85">
        <f>'[1]EC123'!$R$53</f>
        <v>28683</v>
      </c>
      <c r="E26" s="85">
        <f>'[1]EC123'!$R$54</f>
        <v>10478</v>
      </c>
      <c r="F26" s="58">
        <f t="shared" si="2"/>
        <v>39161</v>
      </c>
      <c r="G26" s="86">
        <f>('[18]EC123'!$D$57)/(1000)</f>
        <v>45601.603</v>
      </c>
      <c r="H26" s="85">
        <f>('[18]EC123'!$D$58)/(1000)</f>
        <v>10478.481</v>
      </c>
      <c r="I26" s="63">
        <f t="shared" si="0"/>
        <v>34377.778</v>
      </c>
      <c r="J26" s="87">
        <f>('[18]EC123'!$M$57)/(1000)</f>
        <v>26262.592</v>
      </c>
      <c r="K26" s="87">
        <f>('[18]EC123'!$M$58)/(1000)</f>
        <v>8115.186</v>
      </c>
      <c r="L26" s="52">
        <f t="shared" si="1"/>
        <v>34377.778</v>
      </c>
      <c r="M26" s="53">
        <f t="shared" si="8"/>
        <v>1</v>
      </c>
      <c r="N26" s="87"/>
      <c r="O26" s="85"/>
      <c r="P26" s="52">
        <f t="shared" si="4"/>
        <v>0</v>
      </c>
      <c r="Q26" s="53">
        <f t="shared" si="5"/>
        <v>0</v>
      </c>
      <c r="R26" s="85">
        <f>'[1]EC123'!$T$53</f>
        <v>28975</v>
      </c>
      <c r="S26" s="85">
        <f>'[1]EC123'!$T$54</f>
        <v>835</v>
      </c>
      <c r="T26" s="52">
        <f t="shared" si="6"/>
        <v>29810</v>
      </c>
      <c r="U26" s="53">
        <f t="shared" si="9"/>
        <v>0.8671299232893994</v>
      </c>
    </row>
    <row r="27" spans="1:21" ht="12.75">
      <c r="A27" s="23" t="s">
        <v>34</v>
      </c>
      <c r="B27" s="27" t="s">
        <v>62</v>
      </c>
      <c r="C27" s="23" t="s">
        <v>63</v>
      </c>
      <c r="D27" s="85">
        <f>'[1]EC124'!$R$53</f>
        <v>86392</v>
      </c>
      <c r="E27" s="85">
        <f>'[1]EC124'!$R$54</f>
        <v>22260</v>
      </c>
      <c r="F27" s="58">
        <f t="shared" si="2"/>
        <v>108652</v>
      </c>
      <c r="G27" s="86">
        <f>('[18]EC124'!$D$57)/(1000)</f>
        <v>0</v>
      </c>
      <c r="H27" s="85">
        <f>('[18]EC124'!$D$58)/(1000)</f>
        <v>0</v>
      </c>
      <c r="I27" s="63">
        <f t="shared" si="0"/>
        <v>96232.225</v>
      </c>
      <c r="J27" s="87">
        <f>('[18]EC124'!$M$57)/(1000)</f>
        <v>78778.024</v>
      </c>
      <c r="K27" s="87">
        <f>('[18]EC124'!$M$58)/(1000)</f>
        <v>17454.201</v>
      </c>
      <c r="L27" s="52">
        <f t="shared" si="1"/>
        <v>96232.225</v>
      </c>
      <c r="M27" s="53">
        <f t="shared" si="8"/>
        <v>1</v>
      </c>
      <c r="N27" s="87"/>
      <c r="O27" s="85"/>
      <c r="P27" s="52">
        <f t="shared" si="4"/>
        <v>0</v>
      </c>
      <c r="Q27" s="53">
        <f t="shared" si="5"/>
        <v>0</v>
      </c>
      <c r="R27" s="85">
        <f>'[1]EC124'!$T$53</f>
        <v>79711</v>
      </c>
      <c r="S27" s="85">
        <f>'[1]EC124'!$T$54</f>
        <v>19617</v>
      </c>
      <c r="T27" s="52">
        <f t="shared" si="6"/>
        <v>99328</v>
      </c>
      <c r="U27" s="53">
        <f t="shared" si="9"/>
        <v>1.0321698370790033</v>
      </c>
    </row>
    <row r="28" spans="1:21" ht="12.75">
      <c r="A28" s="23" t="s">
        <v>34</v>
      </c>
      <c r="B28" s="27" t="s">
        <v>64</v>
      </c>
      <c r="C28" s="23" t="s">
        <v>65</v>
      </c>
      <c r="D28" s="85">
        <f>'[1]EC125'!$R$53</f>
        <v>2804725</v>
      </c>
      <c r="E28" s="85">
        <f>'[1]EC125'!$R$54</f>
        <v>1015284</v>
      </c>
      <c r="F28" s="58">
        <f t="shared" si="2"/>
        <v>3820009</v>
      </c>
      <c r="G28" s="86">
        <f>('[18]EC125'!$D$57)/(1000)</f>
        <v>2804726.299</v>
      </c>
      <c r="H28" s="85">
        <f>('[18]EC125'!$D$58)/(1000)</f>
        <v>729855.219</v>
      </c>
      <c r="I28" s="63">
        <f t="shared" si="0"/>
        <v>2886013.602</v>
      </c>
      <c r="J28" s="87">
        <f>('[18]EC125'!$M$57)/(1000)</f>
        <v>2483041.953</v>
      </c>
      <c r="K28" s="87">
        <f>('[18]EC125'!$M$58)/(1000)</f>
        <v>402971.649</v>
      </c>
      <c r="L28" s="52">
        <f t="shared" si="1"/>
        <v>2886013.602</v>
      </c>
      <c r="M28" s="53">
        <f t="shared" si="8"/>
        <v>1</v>
      </c>
      <c r="N28" s="87"/>
      <c r="O28" s="85"/>
      <c r="P28" s="52">
        <f t="shared" si="4"/>
        <v>0</v>
      </c>
      <c r="Q28" s="53">
        <f t="shared" si="5"/>
        <v>0</v>
      </c>
      <c r="R28" s="85">
        <f>'[1]EC125'!$T$53</f>
        <v>2860125</v>
      </c>
      <c r="S28" s="85">
        <f>'[1]EC125'!$T$54</f>
        <v>426150</v>
      </c>
      <c r="T28" s="52">
        <f t="shared" si="6"/>
        <v>3286275</v>
      </c>
      <c r="U28" s="53">
        <f t="shared" si="9"/>
        <v>1.1386900594379112</v>
      </c>
    </row>
    <row r="29" spans="1:21" ht="12.75">
      <c r="A29" s="23" t="s">
        <v>34</v>
      </c>
      <c r="B29" s="27" t="s">
        <v>66</v>
      </c>
      <c r="C29" s="23" t="s">
        <v>67</v>
      </c>
      <c r="D29" s="85">
        <f>'[1]EC126'!$R$53</f>
        <v>30772</v>
      </c>
      <c r="E29" s="85">
        <f>'[1]EC126'!$R$54</f>
        <v>19862</v>
      </c>
      <c r="F29" s="58">
        <f t="shared" si="2"/>
        <v>50634</v>
      </c>
      <c r="G29" s="86">
        <f>('[18]EC126'!$D$57)/(1000)</f>
        <v>0</v>
      </c>
      <c r="H29" s="85">
        <f>('[18]EC126'!$D$58)/(1000)</f>
        <v>0</v>
      </c>
      <c r="I29" s="63">
        <f t="shared" si="0"/>
        <v>37579.968</v>
      </c>
      <c r="J29" s="87">
        <f>('[18]EC126'!$M$57)/(1000)</f>
        <v>24587.125</v>
      </c>
      <c r="K29" s="87">
        <f>('[18]EC126'!$M$58)/(1000)</f>
        <v>12992.843</v>
      </c>
      <c r="L29" s="52">
        <f t="shared" si="1"/>
        <v>37579.968</v>
      </c>
      <c r="M29" s="53">
        <f t="shared" si="8"/>
        <v>1</v>
      </c>
      <c r="N29" s="87"/>
      <c r="O29" s="85"/>
      <c r="P29" s="52">
        <f t="shared" si="4"/>
        <v>0</v>
      </c>
      <c r="Q29" s="53">
        <f t="shared" si="5"/>
        <v>0</v>
      </c>
      <c r="R29" s="85">
        <f>'[1]EC126'!$T$53</f>
        <v>50996</v>
      </c>
      <c r="S29" s="85">
        <f>'[1]EC126'!$T$54</f>
        <v>13985</v>
      </c>
      <c r="T29" s="52">
        <f t="shared" si="6"/>
        <v>64981</v>
      </c>
      <c r="U29" s="53">
        <f t="shared" si="9"/>
        <v>1.7291393116673224</v>
      </c>
    </row>
    <row r="30" spans="1:21" ht="12.75">
      <c r="A30" s="23" t="s">
        <v>34</v>
      </c>
      <c r="B30" s="27" t="s">
        <v>68</v>
      </c>
      <c r="C30" s="23" t="s">
        <v>69</v>
      </c>
      <c r="D30" s="85">
        <f>'[1]EC127'!$R$53</f>
        <v>99067</v>
      </c>
      <c r="E30" s="85">
        <f>'[1]EC127'!$R$54</f>
        <v>15092</v>
      </c>
      <c r="F30" s="58">
        <f t="shared" si="2"/>
        <v>114159</v>
      </c>
      <c r="G30" s="86">
        <f>('[18]EC127'!$D$57)/(1000)</f>
        <v>0</v>
      </c>
      <c r="H30" s="85">
        <f>('[18]EC127'!$D$58)/(1000)</f>
        <v>0</v>
      </c>
      <c r="I30" s="63">
        <f t="shared" si="0"/>
        <v>91244.564</v>
      </c>
      <c r="J30" s="87">
        <f>('[18]EC127'!$M$57)/(1000)</f>
        <v>72914.658</v>
      </c>
      <c r="K30" s="87">
        <f>('[18]EC127'!$M$58)/(1000)</f>
        <v>18329.906</v>
      </c>
      <c r="L30" s="52">
        <f t="shared" si="1"/>
        <v>91244.564</v>
      </c>
      <c r="M30" s="53">
        <f t="shared" si="8"/>
        <v>1</v>
      </c>
      <c r="N30" s="87"/>
      <c r="O30" s="85"/>
      <c r="P30" s="52">
        <f t="shared" si="4"/>
        <v>0</v>
      </c>
      <c r="Q30" s="53">
        <f t="shared" si="5"/>
        <v>0</v>
      </c>
      <c r="R30" s="85">
        <f>'[1]EC127'!$T$53</f>
        <v>86849</v>
      </c>
      <c r="S30" s="85">
        <f>'[1]EC127'!$T$54</f>
        <v>26500</v>
      </c>
      <c r="T30" s="52">
        <f t="shared" si="6"/>
        <v>113349</v>
      </c>
      <c r="U30" s="53">
        <f t="shared" si="9"/>
        <v>1.242254826271075</v>
      </c>
    </row>
    <row r="31" spans="1:21" ht="12.75">
      <c r="A31" s="23" t="s">
        <v>34</v>
      </c>
      <c r="B31" s="27" t="s">
        <v>70</v>
      </c>
      <c r="C31" s="23" t="s">
        <v>71</v>
      </c>
      <c r="D31" s="85">
        <f>'[1]EC128'!$R$53</f>
        <v>41441</v>
      </c>
      <c r="E31" s="85">
        <f>'[1]EC128'!$R$54</f>
        <v>8723</v>
      </c>
      <c r="F31" s="58">
        <f t="shared" si="2"/>
        <v>50164</v>
      </c>
      <c r="G31" s="86">
        <f>('[18]EC128'!$D$57)/(1000)</f>
        <v>0</v>
      </c>
      <c r="H31" s="85">
        <f>('[18]EC128'!$D$58)/(1000)</f>
        <v>0</v>
      </c>
      <c r="I31" s="63">
        <f t="shared" si="0"/>
        <v>33271.922999999995</v>
      </c>
      <c r="J31" s="87">
        <f>('[18]EC128'!$M$57)/(1000)</f>
        <v>29521.333</v>
      </c>
      <c r="K31" s="87">
        <f>('[18]EC128'!$M$58)/(1000)</f>
        <v>3750.59</v>
      </c>
      <c r="L31" s="52">
        <f t="shared" si="1"/>
        <v>33271.922999999995</v>
      </c>
      <c r="M31" s="53">
        <f t="shared" si="8"/>
        <v>1</v>
      </c>
      <c r="N31" s="87"/>
      <c r="O31" s="85"/>
      <c r="P31" s="52">
        <f t="shared" si="4"/>
        <v>0</v>
      </c>
      <c r="Q31" s="53">
        <f t="shared" si="5"/>
        <v>0</v>
      </c>
      <c r="R31" s="85">
        <f>'[1]EC128'!$T$53</f>
        <v>46787</v>
      </c>
      <c r="S31" s="85">
        <f>'[1]EC128'!$T$54</f>
        <v>3959</v>
      </c>
      <c r="T31" s="52">
        <f t="shared" si="6"/>
        <v>50746</v>
      </c>
      <c r="U31" s="53">
        <f t="shared" si="9"/>
        <v>1.5251898725541053</v>
      </c>
    </row>
    <row r="32" spans="1:21" ht="12.75">
      <c r="A32" s="23" t="s">
        <v>53</v>
      </c>
      <c r="B32" s="27" t="s">
        <v>72</v>
      </c>
      <c r="C32" s="23" t="s">
        <v>73</v>
      </c>
      <c r="D32" s="85">
        <f>'[1]DC12'!$R$53</f>
        <v>641615</v>
      </c>
      <c r="E32" s="85">
        <f>'[1]DC12'!$R$54</f>
        <v>248603</v>
      </c>
      <c r="F32" s="58">
        <f t="shared" si="2"/>
        <v>890218</v>
      </c>
      <c r="G32" s="86">
        <f>('[18]DC12'!$D$57)/(1000)</f>
        <v>1007930.69</v>
      </c>
      <c r="H32" s="85">
        <f>('[18]DC12'!$D$58)/(1000)</f>
        <v>248603.25</v>
      </c>
      <c r="I32" s="63">
        <f t="shared" si="0"/>
        <v>746573.051</v>
      </c>
      <c r="J32" s="87">
        <f>('[18]DC12'!$M$57)/(1000)</f>
        <v>534584.426</v>
      </c>
      <c r="K32" s="87">
        <f>('[18]DC12'!$M$58)/(1000)</f>
        <v>211988.625</v>
      </c>
      <c r="L32" s="52">
        <f t="shared" si="1"/>
        <v>746573.051</v>
      </c>
      <c r="M32" s="53">
        <f t="shared" si="8"/>
        <v>1</v>
      </c>
      <c r="N32" s="87"/>
      <c r="O32" s="85"/>
      <c r="P32" s="52">
        <f t="shared" si="4"/>
        <v>0</v>
      </c>
      <c r="Q32" s="53">
        <f t="shared" si="5"/>
        <v>0</v>
      </c>
      <c r="R32" s="85">
        <f>'[1]DC12'!$T$53</f>
        <v>721267</v>
      </c>
      <c r="S32" s="85">
        <f>'[1]DC12'!$T$54</f>
        <v>126020</v>
      </c>
      <c r="T32" s="52">
        <f t="shared" si="6"/>
        <v>847287</v>
      </c>
      <c r="U32" s="53">
        <f t="shared" si="9"/>
        <v>1.1349016668430483</v>
      </c>
    </row>
    <row r="33" spans="1:21" ht="16.5">
      <c r="A33" s="24"/>
      <c r="B33" s="80" t="s">
        <v>512</v>
      </c>
      <c r="C33" s="24"/>
      <c r="D33" s="54">
        <f>SUM(D24:D32)</f>
        <v>3925661</v>
      </c>
      <c r="E33" s="54">
        <f>SUM(E24:E32)</f>
        <v>1416237</v>
      </c>
      <c r="F33" s="59">
        <f t="shared" si="2"/>
        <v>5341898</v>
      </c>
      <c r="G33" s="64">
        <f>SUM(G24:G32)</f>
        <v>3991629.882</v>
      </c>
      <c r="H33" s="54">
        <f>SUM(H24:H32)</f>
        <v>1046709.365</v>
      </c>
      <c r="I33" s="98">
        <f t="shared" si="0"/>
        <v>4193345.824</v>
      </c>
      <c r="J33" s="61">
        <f>SUM(J24:J32)</f>
        <v>3440847.612</v>
      </c>
      <c r="K33" s="54">
        <f>SUM(K24:K32)</f>
        <v>752498.2119999999</v>
      </c>
      <c r="L33" s="54">
        <f t="shared" si="1"/>
        <v>4193345.824</v>
      </c>
      <c r="M33" s="55">
        <f t="shared" si="8"/>
        <v>1</v>
      </c>
      <c r="N33" s="61">
        <f>SUM(N24:N32)</f>
        <v>0</v>
      </c>
      <c r="O33" s="54">
        <f>SUM(O24:O32)</f>
        <v>0</v>
      </c>
      <c r="P33" s="54">
        <f t="shared" si="4"/>
        <v>0</v>
      </c>
      <c r="Q33" s="55">
        <f t="shared" si="5"/>
        <v>0</v>
      </c>
      <c r="R33" s="54">
        <f>SUM(R24:R32)</f>
        <v>4076314</v>
      </c>
      <c r="S33" s="54">
        <f>SUM(S24:S32)</f>
        <v>675539</v>
      </c>
      <c r="T33" s="54">
        <f t="shared" si="6"/>
        <v>4751853</v>
      </c>
      <c r="U33" s="55">
        <f t="shared" si="9"/>
        <v>1.1331889139224973</v>
      </c>
    </row>
    <row r="34" spans="1:21" ht="16.5">
      <c r="A34" s="24"/>
      <c r="B34" s="28"/>
      <c r="C34" s="24"/>
      <c r="D34" s="54"/>
      <c r="E34" s="54"/>
      <c r="F34" s="59"/>
      <c r="G34" s="64"/>
      <c r="H34" s="54"/>
      <c r="I34" s="98"/>
      <c r="J34" s="61"/>
      <c r="K34" s="54"/>
      <c r="L34" s="54"/>
      <c r="M34" s="55"/>
      <c r="N34" s="61"/>
      <c r="O34" s="54"/>
      <c r="P34" s="54"/>
      <c r="Q34" s="55"/>
      <c r="R34" s="54"/>
      <c r="S34" s="54"/>
      <c r="T34" s="54"/>
      <c r="U34" s="55"/>
    </row>
    <row r="35" spans="1:21" ht="12.75">
      <c r="A35" s="23" t="s">
        <v>34</v>
      </c>
      <c r="B35" s="27" t="s">
        <v>74</v>
      </c>
      <c r="C35" s="23" t="s">
        <v>75</v>
      </c>
      <c r="D35" s="85">
        <f>'[1]EC131'!$R$53</f>
        <v>133116</v>
      </c>
      <c r="E35" s="85">
        <f>'[1]EC131'!$R$54</f>
        <v>36005</v>
      </c>
      <c r="F35" s="58">
        <f t="shared" si="2"/>
        <v>169121</v>
      </c>
      <c r="G35" s="86">
        <f>('[18]EC131'!$D$57)/(1000)</f>
        <v>133115.668</v>
      </c>
      <c r="H35" s="85">
        <f>('[18]EC131'!$D$58)/(1000)</f>
        <v>36005</v>
      </c>
      <c r="I35" s="63">
        <f t="shared" si="0"/>
        <v>104713.639</v>
      </c>
      <c r="J35" s="87">
        <f>('[18]EC131'!$M$57)/(1000)</f>
        <v>101304.844</v>
      </c>
      <c r="K35" s="87">
        <f>('[18]EC131'!$M$58)/(1000)</f>
        <v>3408.795</v>
      </c>
      <c r="L35" s="52">
        <f t="shared" si="1"/>
        <v>104713.639</v>
      </c>
      <c r="M35" s="53">
        <f aca="true" t="shared" si="10" ref="M35:M44">IF($I35=0,0,$L35/$I35)</f>
        <v>1</v>
      </c>
      <c r="N35" s="87"/>
      <c r="O35" s="85"/>
      <c r="P35" s="52">
        <f t="shared" si="4"/>
        <v>0</v>
      </c>
      <c r="Q35" s="53">
        <f t="shared" si="5"/>
        <v>0</v>
      </c>
      <c r="R35" s="85">
        <f>'[1]EC131'!$T$53</f>
        <v>152923</v>
      </c>
      <c r="S35" s="85">
        <f>'[1]EC131'!$T$54</f>
        <v>5991</v>
      </c>
      <c r="T35" s="52">
        <f t="shared" si="6"/>
        <v>158914</v>
      </c>
      <c r="U35" s="53">
        <f aca="true" t="shared" si="11" ref="U35:U44">IF($I35=0,0,$T35/$I35)</f>
        <v>1.5176055527971863</v>
      </c>
    </row>
    <row r="36" spans="1:21" ht="12.75">
      <c r="A36" s="23" t="s">
        <v>34</v>
      </c>
      <c r="B36" s="27" t="s">
        <v>76</v>
      </c>
      <c r="C36" s="23" t="s">
        <v>77</v>
      </c>
      <c r="D36" s="85">
        <f>'[1]EC132'!$R$53</f>
        <v>44739</v>
      </c>
      <c r="E36" s="85">
        <f>'[1]EC132'!$R$54</f>
        <v>14203</v>
      </c>
      <c r="F36" s="58">
        <f t="shared" si="2"/>
        <v>58942</v>
      </c>
      <c r="G36" s="86">
        <f>('[18]EC132'!$D$57)/(1000)</f>
        <v>94084.035</v>
      </c>
      <c r="H36" s="85">
        <f>('[18]EC132'!$D$58)/(1000)</f>
        <v>14201.695</v>
      </c>
      <c r="I36" s="63">
        <f t="shared" si="0"/>
        <v>59868.714</v>
      </c>
      <c r="J36" s="87">
        <f>('[18]EC132'!$M$57)/(1000)</f>
        <v>49874.952</v>
      </c>
      <c r="K36" s="87">
        <f>('[18]EC132'!$M$58)/(1000)</f>
        <v>9993.762</v>
      </c>
      <c r="L36" s="52">
        <f t="shared" si="1"/>
        <v>59868.714</v>
      </c>
      <c r="M36" s="53">
        <f t="shared" si="10"/>
        <v>1</v>
      </c>
      <c r="N36" s="87"/>
      <c r="O36" s="85"/>
      <c r="P36" s="52">
        <f t="shared" si="4"/>
        <v>0</v>
      </c>
      <c r="Q36" s="53">
        <f t="shared" si="5"/>
        <v>0</v>
      </c>
      <c r="R36" s="85">
        <f>'[1]EC132'!$T$53</f>
        <v>47289</v>
      </c>
      <c r="S36" s="85">
        <f>'[1]EC132'!$T$54</f>
        <v>11235</v>
      </c>
      <c r="T36" s="52">
        <f t="shared" si="6"/>
        <v>58524</v>
      </c>
      <c r="U36" s="53">
        <f t="shared" si="11"/>
        <v>0.9775389529830222</v>
      </c>
    </row>
    <row r="37" spans="1:21" ht="12.75">
      <c r="A37" s="23" t="s">
        <v>34</v>
      </c>
      <c r="B37" s="27" t="s">
        <v>78</v>
      </c>
      <c r="C37" s="23" t="s">
        <v>79</v>
      </c>
      <c r="D37" s="85">
        <f>'[1]EC133'!$R$53</f>
        <v>25942</v>
      </c>
      <c r="E37" s="85">
        <f>'[1]EC133'!$R$54</f>
        <v>1165</v>
      </c>
      <c r="F37" s="58">
        <f t="shared" si="2"/>
        <v>27107</v>
      </c>
      <c r="G37" s="86">
        <f>('[18]EC133'!$D$57)/(1000)</f>
        <v>0</v>
      </c>
      <c r="H37" s="85">
        <f>('[18]EC133'!$D$58)/(1000)</f>
        <v>0</v>
      </c>
      <c r="I37" s="63">
        <f t="shared" si="0"/>
        <v>54864.73</v>
      </c>
      <c r="J37" s="87">
        <f>('[18]EC133'!$M$57)/(1000)</f>
        <v>46221.355</v>
      </c>
      <c r="K37" s="87">
        <f>('[18]EC133'!$M$58)/(1000)</f>
        <v>8643.375</v>
      </c>
      <c r="L37" s="52">
        <f t="shared" si="1"/>
        <v>54864.73</v>
      </c>
      <c r="M37" s="53">
        <f t="shared" si="10"/>
        <v>1</v>
      </c>
      <c r="N37" s="87"/>
      <c r="O37" s="85"/>
      <c r="P37" s="52">
        <f t="shared" si="4"/>
        <v>0</v>
      </c>
      <c r="Q37" s="53">
        <f t="shared" si="5"/>
        <v>0</v>
      </c>
      <c r="R37" s="85">
        <f>'[1]EC133'!$T$53</f>
        <v>33384</v>
      </c>
      <c r="S37" s="85">
        <f>'[1]EC133'!$T$54</f>
        <v>263</v>
      </c>
      <c r="T37" s="52">
        <f t="shared" si="6"/>
        <v>33647</v>
      </c>
      <c r="U37" s="53">
        <f t="shared" si="11"/>
        <v>0.613271950850756</v>
      </c>
    </row>
    <row r="38" spans="1:21" ht="12.75">
      <c r="A38" s="23" t="s">
        <v>34</v>
      </c>
      <c r="B38" s="27" t="s">
        <v>80</v>
      </c>
      <c r="C38" s="23" t="s">
        <v>81</v>
      </c>
      <c r="D38" s="85">
        <f>'[1]EC134'!$R$53</f>
        <v>333009</v>
      </c>
      <c r="E38" s="85">
        <f>'[1]EC134'!$R$54</f>
        <v>72332</v>
      </c>
      <c r="F38" s="58">
        <f t="shared" si="2"/>
        <v>405341</v>
      </c>
      <c r="G38" s="86">
        <f>('[18]EC134'!$D$57)/(1000)</f>
        <v>355971.959</v>
      </c>
      <c r="H38" s="85">
        <f>('[18]EC134'!$D$58)/(1000)</f>
        <v>59145.796</v>
      </c>
      <c r="I38" s="63">
        <f t="shared" si="0"/>
        <v>341301.665</v>
      </c>
      <c r="J38" s="87">
        <f>('[18]EC134'!$M$57)/(1000)</f>
        <v>306648.546</v>
      </c>
      <c r="K38" s="87">
        <f>('[18]EC134'!$M$58)/(1000)</f>
        <v>34653.119</v>
      </c>
      <c r="L38" s="52">
        <f t="shared" si="1"/>
        <v>341301.665</v>
      </c>
      <c r="M38" s="53">
        <f t="shared" si="10"/>
        <v>1</v>
      </c>
      <c r="N38" s="87"/>
      <c r="O38" s="85"/>
      <c r="P38" s="52">
        <f t="shared" si="4"/>
        <v>0</v>
      </c>
      <c r="Q38" s="53">
        <f t="shared" si="5"/>
        <v>0</v>
      </c>
      <c r="R38" s="85">
        <f>'[1]EC134'!$T$53</f>
        <v>266087</v>
      </c>
      <c r="S38" s="85">
        <f>'[1]EC134'!$T$54</f>
        <v>17756</v>
      </c>
      <c r="T38" s="52">
        <f t="shared" si="6"/>
        <v>283843</v>
      </c>
      <c r="U38" s="53">
        <f t="shared" si="11"/>
        <v>0.8316484480085968</v>
      </c>
    </row>
    <row r="39" spans="1:21" ht="12.75">
      <c r="A39" s="23" t="s">
        <v>34</v>
      </c>
      <c r="B39" s="27" t="s">
        <v>82</v>
      </c>
      <c r="C39" s="23" t="s">
        <v>83</v>
      </c>
      <c r="D39" s="85">
        <f>'[1]EC135'!$R$53</f>
        <v>89919</v>
      </c>
      <c r="E39" s="85">
        <f>'[1]EC135'!$R$54</f>
        <v>26820</v>
      </c>
      <c r="F39" s="58">
        <f t="shared" si="2"/>
        <v>116739</v>
      </c>
      <c r="G39" s="86">
        <f>('[18]EC135'!$D$57)/(1000)</f>
        <v>106515.82</v>
      </c>
      <c r="H39" s="85">
        <f>('[18]EC135'!$D$58)/(1000)</f>
        <v>0</v>
      </c>
      <c r="I39" s="63">
        <f t="shared" si="0"/>
        <v>34251.001000000004</v>
      </c>
      <c r="J39" s="87">
        <f>('[18]EC135'!$M$57)/(1000)</f>
        <v>17297.212</v>
      </c>
      <c r="K39" s="87">
        <f>('[18]EC135'!$M$58)/(1000)</f>
        <v>16953.789</v>
      </c>
      <c r="L39" s="52">
        <f t="shared" si="1"/>
        <v>34251.001000000004</v>
      </c>
      <c r="M39" s="53">
        <f t="shared" si="10"/>
        <v>1</v>
      </c>
      <c r="N39" s="87"/>
      <c r="O39" s="85"/>
      <c r="P39" s="52">
        <f t="shared" si="4"/>
        <v>0</v>
      </c>
      <c r="Q39" s="53">
        <f t="shared" si="5"/>
        <v>0</v>
      </c>
      <c r="R39" s="85">
        <f>'[1]EC135'!$T$53</f>
        <v>71017</v>
      </c>
      <c r="S39" s="85">
        <f>'[1]EC135'!$T$54</f>
        <v>27280</v>
      </c>
      <c r="T39" s="52">
        <f t="shared" si="6"/>
        <v>98297</v>
      </c>
      <c r="U39" s="53">
        <f t="shared" si="11"/>
        <v>2.8699015249218554</v>
      </c>
    </row>
    <row r="40" spans="1:21" ht="12.75">
      <c r="A40" s="23" t="s">
        <v>34</v>
      </c>
      <c r="B40" s="27" t="s">
        <v>84</v>
      </c>
      <c r="C40" s="23" t="s">
        <v>85</v>
      </c>
      <c r="D40" s="85">
        <f>'[1]EC136'!$R$53</f>
        <v>47389</v>
      </c>
      <c r="E40" s="85">
        <f>'[1]EC136'!$R$54</f>
        <v>25181</v>
      </c>
      <c r="F40" s="58">
        <f t="shared" si="2"/>
        <v>72570</v>
      </c>
      <c r="G40" s="86">
        <f>('[18]EC136'!$D$57)/(1000)</f>
        <v>71425.152</v>
      </c>
      <c r="H40" s="85">
        <f>('[18]EC136'!$D$58)/(1000)</f>
        <v>0</v>
      </c>
      <c r="I40" s="63">
        <f t="shared" si="0"/>
        <v>105721.065</v>
      </c>
      <c r="J40" s="87">
        <f>('[18]EC136'!$M$57)/(1000)</f>
        <v>57978.242</v>
      </c>
      <c r="K40" s="87">
        <f>('[18]EC136'!$M$58)/(1000)</f>
        <v>47742.823</v>
      </c>
      <c r="L40" s="52">
        <f t="shared" si="1"/>
        <v>105721.065</v>
      </c>
      <c r="M40" s="53">
        <f t="shared" si="10"/>
        <v>1</v>
      </c>
      <c r="N40" s="87"/>
      <c r="O40" s="85"/>
      <c r="P40" s="52">
        <f t="shared" si="4"/>
        <v>0</v>
      </c>
      <c r="Q40" s="53">
        <f t="shared" si="5"/>
        <v>0</v>
      </c>
      <c r="R40" s="85">
        <f>'[1]EC136'!$T$53</f>
        <v>54912</v>
      </c>
      <c r="S40" s="85">
        <f>'[1]EC136'!$T$54</f>
        <v>30475</v>
      </c>
      <c r="T40" s="52">
        <f t="shared" si="6"/>
        <v>85387</v>
      </c>
      <c r="U40" s="53">
        <f t="shared" si="11"/>
        <v>0.807663070741862</v>
      </c>
    </row>
    <row r="41" spans="1:21" ht="12.75">
      <c r="A41" s="23" t="s">
        <v>34</v>
      </c>
      <c r="B41" s="27" t="s">
        <v>86</v>
      </c>
      <c r="C41" s="23" t="s">
        <v>87</v>
      </c>
      <c r="D41" s="85">
        <f>'[1]EC137'!$R$53</f>
        <v>40972</v>
      </c>
      <c r="E41" s="85">
        <f>'[1]EC137'!$R$54</f>
        <v>82817</v>
      </c>
      <c r="F41" s="58">
        <f t="shared" si="2"/>
        <v>123789</v>
      </c>
      <c r="G41" s="86">
        <f>('[18]EC137'!$D$57)/(1000)</f>
        <v>0</v>
      </c>
      <c r="H41" s="85">
        <f>('[18]EC137'!$D$58)/(1000)</f>
        <v>0</v>
      </c>
      <c r="I41" s="63">
        <f t="shared" si="0"/>
        <v>44038.641</v>
      </c>
      <c r="J41" s="87">
        <f>('[18]EC137'!$M$57)/(1000)</f>
        <v>13991.056</v>
      </c>
      <c r="K41" s="87">
        <f>('[18]EC137'!$M$58)/(1000)</f>
        <v>30047.585</v>
      </c>
      <c r="L41" s="52">
        <f t="shared" si="1"/>
        <v>44038.641</v>
      </c>
      <c r="M41" s="53">
        <f t="shared" si="10"/>
        <v>1</v>
      </c>
      <c r="N41" s="87"/>
      <c r="O41" s="85"/>
      <c r="P41" s="52">
        <f t="shared" si="4"/>
        <v>0</v>
      </c>
      <c r="Q41" s="53">
        <f t="shared" si="5"/>
        <v>0</v>
      </c>
      <c r="R41" s="85">
        <f>'[1]EC137'!$T$53</f>
        <v>113362</v>
      </c>
      <c r="S41" s="85">
        <f>'[1]EC137'!$T$54</f>
        <v>0</v>
      </c>
      <c r="T41" s="52">
        <f t="shared" si="6"/>
        <v>113362</v>
      </c>
      <c r="U41" s="53">
        <f t="shared" si="11"/>
        <v>2.574148462029062</v>
      </c>
    </row>
    <row r="42" spans="1:21" ht="12.75">
      <c r="A42" s="23" t="s">
        <v>34</v>
      </c>
      <c r="B42" s="27" t="s">
        <v>88</v>
      </c>
      <c r="C42" s="23" t="s">
        <v>89</v>
      </c>
      <c r="D42" s="85">
        <f>'[1]EC138'!$R$53</f>
        <v>58528</v>
      </c>
      <c r="E42" s="85">
        <f>'[1]EC138'!$R$54</f>
        <v>21524</v>
      </c>
      <c r="F42" s="58">
        <f t="shared" si="2"/>
        <v>80052</v>
      </c>
      <c r="G42" s="86">
        <f>('[18]EC138'!$D$57)/(1000)</f>
        <v>64806.498</v>
      </c>
      <c r="H42" s="85">
        <f>('[18]EC138'!$D$58)/(1000)</f>
        <v>0</v>
      </c>
      <c r="I42" s="63">
        <f t="shared" si="0"/>
        <v>99173.79500000001</v>
      </c>
      <c r="J42" s="87">
        <f>('[18]EC138'!$M$57)/(1000)</f>
        <v>82739.876</v>
      </c>
      <c r="K42" s="87">
        <f>('[18]EC138'!$M$58)/(1000)</f>
        <v>16433.919</v>
      </c>
      <c r="L42" s="52">
        <f t="shared" si="1"/>
        <v>99173.79500000001</v>
      </c>
      <c r="M42" s="53">
        <f t="shared" si="10"/>
        <v>1</v>
      </c>
      <c r="N42" s="87"/>
      <c r="O42" s="85"/>
      <c r="P42" s="52">
        <f t="shared" si="4"/>
        <v>0</v>
      </c>
      <c r="Q42" s="53">
        <f t="shared" si="5"/>
        <v>0</v>
      </c>
      <c r="R42" s="85">
        <f>'[1]EC138'!$T$53</f>
        <v>48945</v>
      </c>
      <c r="S42" s="85">
        <f>'[1]EC138'!$T$54</f>
        <v>15074</v>
      </c>
      <c r="T42" s="52">
        <f t="shared" si="6"/>
        <v>64019</v>
      </c>
      <c r="U42" s="53">
        <f t="shared" si="11"/>
        <v>0.645523346162159</v>
      </c>
    </row>
    <row r="43" spans="1:21" ht="12.75">
      <c r="A43" s="23" t="s">
        <v>53</v>
      </c>
      <c r="B43" s="27" t="s">
        <v>90</v>
      </c>
      <c r="C43" s="23" t="s">
        <v>91</v>
      </c>
      <c r="D43" s="85">
        <f>'[1]DC13'!$R$53</f>
        <v>281058</v>
      </c>
      <c r="E43" s="85">
        <f>'[1]DC13'!$R$54</f>
        <v>306457</v>
      </c>
      <c r="F43" s="58">
        <f t="shared" si="2"/>
        <v>587515</v>
      </c>
      <c r="G43" s="86">
        <f>('[18]DC13'!$D$57)/(1000)</f>
        <v>0</v>
      </c>
      <c r="H43" s="85">
        <f>('[18]DC13'!$D$58)/(1000)</f>
        <v>0</v>
      </c>
      <c r="I43" s="63">
        <f t="shared" si="0"/>
        <v>3587.748</v>
      </c>
      <c r="J43" s="87">
        <f>('[18]DC13'!$M$57)/(1000)</f>
        <v>3587.748</v>
      </c>
      <c r="K43" s="87">
        <f>('[18]DC13'!$M$58)/(1000)</f>
        <v>0</v>
      </c>
      <c r="L43" s="52">
        <f t="shared" si="1"/>
        <v>3587.748</v>
      </c>
      <c r="M43" s="53">
        <f t="shared" si="10"/>
        <v>1</v>
      </c>
      <c r="N43" s="87"/>
      <c r="O43" s="85"/>
      <c r="P43" s="52">
        <f t="shared" si="4"/>
        <v>0</v>
      </c>
      <c r="Q43" s="53">
        <f t="shared" si="5"/>
        <v>0</v>
      </c>
      <c r="R43" s="85">
        <f>'[1]DC13'!$T$53</f>
        <v>491921</v>
      </c>
      <c r="S43" s="85">
        <f>'[1]DC13'!$T$54</f>
        <v>158115</v>
      </c>
      <c r="T43" s="52">
        <f t="shared" si="6"/>
        <v>650036</v>
      </c>
      <c r="U43" s="53">
        <f t="shared" si="11"/>
        <v>181.18217890442696</v>
      </c>
    </row>
    <row r="44" spans="1:21" ht="16.5">
      <c r="A44" s="24"/>
      <c r="B44" s="80" t="s">
        <v>513</v>
      </c>
      <c r="C44" s="24"/>
      <c r="D44" s="54">
        <f>SUM(D35:D43)</f>
        <v>1054672</v>
      </c>
      <c r="E44" s="54">
        <f>SUM(E35:E43)</f>
        <v>586504</v>
      </c>
      <c r="F44" s="59">
        <f t="shared" si="2"/>
        <v>1641176</v>
      </c>
      <c r="G44" s="64">
        <f>SUM(G35:G43)</f>
        <v>825919.1320000001</v>
      </c>
      <c r="H44" s="54">
        <f>SUM(H35:H43)</f>
        <v>109352.49100000001</v>
      </c>
      <c r="I44" s="98">
        <f t="shared" si="0"/>
        <v>847520.998</v>
      </c>
      <c r="J44" s="61">
        <f>SUM(J35:J43)</f>
        <v>679643.831</v>
      </c>
      <c r="K44" s="54">
        <f>SUM(K35:K43)</f>
        <v>167877.167</v>
      </c>
      <c r="L44" s="54">
        <f t="shared" si="1"/>
        <v>847520.998</v>
      </c>
      <c r="M44" s="55">
        <f t="shared" si="10"/>
        <v>1</v>
      </c>
      <c r="N44" s="61">
        <f>SUM(N35:N43)</f>
        <v>0</v>
      </c>
      <c r="O44" s="54">
        <f>SUM(O35:O43)</f>
        <v>0</v>
      </c>
      <c r="P44" s="54">
        <f t="shared" si="4"/>
        <v>0</v>
      </c>
      <c r="Q44" s="55">
        <f t="shared" si="5"/>
        <v>0</v>
      </c>
      <c r="R44" s="54">
        <f>SUM(R35:R43)</f>
        <v>1279840</v>
      </c>
      <c r="S44" s="54">
        <f>SUM(S35:S43)</f>
        <v>266189</v>
      </c>
      <c r="T44" s="54">
        <f t="shared" si="6"/>
        <v>1546029</v>
      </c>
      <c r="U44" s="55">
        <f t="shared" si="11"/>
        <v>1.8241778122882566</v>
      </c>
    </row>
    <row r="45" spans="1:21" ht="16.5">
      <c r="A45" s="24"/>
      <c r="B45" s="28"/>
      <c r="C45" s="24"/>
      <c r="D45" s="54"/>
      <c r="E45" s="54"/>
      <c r="F45" s="59"/>
      <c r="G45" s="64"/>
      <c r="H45" s="54"/>
      <c r="I45" s="98"/>
      <c r="J45" s="61"/>
      <c r="K45" s="54"/>
      <c r="L45" s="54"/>
      <c r="M45" s="55"/>
      <c r="N45" s="61"/>
      <c r="O45" s="54"/>
      <c r="P45" s="54"/>
      <c r="Q45" s="55"/>
      <c r="R45" s="54"/>
      <c r="S45" s="54"/>
      <c r="T45" s="54"/>
      <c r="U45" s="55"/>
    </row>
    <row r="46" spans="1:21" ht="12.75">
      <c r="A46" s="23" t="s">
        <v>34</v>
      </c>
      <c r="B46" s="27" t="s">
        <v>92</v>
      </c>
      <c r="C46" s="23" t="s">
        <v>93</v>
      </c>
      <c r="D46" s="85">
        <f>'[1]EC141'!$R$53</f>
        <v>90121</v>
      </c>
      <c r="E46" s="85">
        <f>'[1]EC141'!$R$54</f>
        <v>35197</v>
      </c>
      <c r="F46" s="58">
        <f aca="true" t="shared" si="12" ref="F46:F68">$D46+$E46</f>
        <v>125318</v>
      </c>
      <c r="G46" s="86">
        <f>('[18]EC141'!$D$57)/(1000)</f>
        <v>81015.937</v>
      </c>
      <c r="H46" s="85">
        <f>('[18]EC141'!$D$58)/(1000)</f>
        <v>52633.284</v>
      </c>
      <c r="I46" s="63">
        <f t="shared" si="0"/>
        <v>133037.74800000002</v>
      </c>
      <c r="J46" s="87">
        <f>('[18]EC141'!$M$57)/(1000)</f>
        <v>96985.869</v>
      </c>
      <c r="K46" s="87">
        <f>('[18]EC141'!$M$58)/(1000)</f>
        <v>36051.879</v>
      </c>
      <c r="L46" s="52">
        <f t="shared" si="1"/>
        <v>133037.74800000002</v>
      </c>
      <c r="M46" s="53">
        <f aca="true" t="shared" si="13" ref="M46:M51">IF($I46=0,0,$L46/$I46)</f>
        <v>1</v>
      </c>
      <c r="N46" s="87"/>
      <c r="O46" s="85"/>
      <c r="P46" s="52">
        <f t="shared" si="4"/>
        <v>0</v>
      </c>
      <c r="Q46" s="53">
        <f t="shared" si="5"/>
        <v>0</v>
      </c>
      <c r="R46" s="85">
        <f>'[1]EC141'!$T$53</f>
        <v>107312</v>
      </c>
      <c r="S46" s="85">
        <f>'[1]EC141'!$T$54</f>
        <v>34006</v>
      </c>
      <c r="T46" s="52">
        <f t="shared" si="6"/>
        <v>141318</v>
      </c>
      <c r="U46" s="53">
        <f aca="true" t="shared" si="14" ref="U46:U51">IF($I46=0,0,$T46/$I46)</f>
        <v>1.062239868943061</v>
      </c>
    </row>
    <row r="47" spans="1:21" ht="12.75">
      <c r="A47" s="23" t="s">
        <v>34</v>
      </c>
      <c r="B47" s="27" t="s">
        <v>94</v>
      </c>
      <c r="C47" s="23" t="s">
        <v>95</v>
      </c>
      <c r="D47" s="85">
        <f>'[1]EC142'!$R$53</f>
        <v>88602</v>
      </c>
      <c r="E47" s="85">
        <f>'[1]EC142'!$R$54</f>
        <v>70839</v>
      </c>
      <c r="F47" s="58">
        <f t="shared" si="12"/>
        <v>159441</v>
      </c>
      <c r="G47" s="86">
        <f>('[18]EC142'!$D$57)/(1000)</f>
        <v>96778.143</v>
      </c>
      <c r="H47" s="85">
        <f>('[18]EC142'!$D$58)/(1000)</f>
        <v>85877.45</v>
      </c>
      <c r="I47" s="63">
        <f t="shared" si="0"/>
        <v>127380.98800000001</v>
      </c>
      <c r="J47" s="87">
        <f>('[18]EC142'!$M$57)/(1000)</f>
        <v>73903.853</v>
      </c>
      <c r="K47" s="87">
        <f>('[18]EC142'!$M$58)/(1000)</f>
        <v>53477.135</v>
      </c>
      <c r="L47" s="52">
        <f t="shared" si="1"/>
        <v>127380.98800000001</v>
      </c>
      <c r="M47" s="53">
        <f t="shared" si="13"/>
        <v>1</v>
      </c>
      <c r="N47" s="87"/>
      <c r="O47" s="85"/>
      <c r="P47" s="52">
        <f t="shared" si="4"/>
        <v>0</v>
      </c>
      <c r="Q47" s="53">
        <f t="shared" si="5"/>
        <v>0</v>
      </c>
      <c r="R47" s="85">
        <f>'[1]EC142'!$T$53</f>
        <v>85076</v>
      </c>
      <c r="S47" s="85">
        <f>'[1]EC142'!$T$54</f>
        <v>44214</v>
      </c>
      <c r="T47" s="52">
        <f t="shared" si="6"/>
        <v>129290</v>
      </c>
      <c r="U47" s="53">
        <f t="shared" si="14"/>
        <v>1.0149866320710277</v>
      </c>
    </row>
    <row r="48" spans="1:21" ht="12.75">
      <c r="A48" s="23" t="s">
        <v>34</v>
      </c>
      <c r="B48" s="27" t="s">
        <v>96</v>
      </c>
      <c r="C48" s="23" t="s">
        <v>97</v>
      </c>
      <c r="D48" s="85">
        <f>'[1]EC143'!$R$53</f>
        <v>83574</v>
      </c>
      <c r="E48" s="85">
        <f>'[1]EC143'!$R$54</f>
        <v>18760</v>
      </c>
      <c r="F48" s="58">
        <f t="shared" si="12"/>
        <v>102334</v>
      </c>
      <c r="G48" s="86">
        <f>('[18]EC143'!$D$57)/(1000)</f>
        <v>0</v>
      </c>
      <c r="H48" s="85">
        <f>('[18]EC143'!$D$58)/(1000)</f>
        <v>18759.55</v>
      </c>
      <c r="I48" s="63">
        <f t="shared" si="0"/>
        <v>92403.65</v>
      </c>
      <c r="J48" s="87">
        <f>('[18]EC143'!$M$57)/(1000)</f>
        <v>75943.906</v>
      </c>
      <c r="K48" s="87">
        <f>('[18]EC143'!$M$58)/(1000)</f>
        <v>16459.744</v>
      </c>
      <c r="L48" s="52">
        <f t="shared" si="1"/>
        <v>92403.65</v>
      </c>
      <c r="M48" s="53">
        <f t="shared" si="13"/>
        <v>1</v>
      </c>
      <c r="N48" s="87"/>
      <c r="O48" s="85"/>
      <c r="P48" s="52">
        <f t="shared" si="4"/>
        <v>0</v>
      </c>
      <c r="Q48" s="53">
        <f t="shared" si="5"/>
        <v>0</v>
      </c>
      <c r="R48" s="85">
        <f>'[1]EC143'!$T$53</f>
        <v>79746</v>
      </c>
      <c r="S48" s="85">
        <f>'[1]EC143'!$T$54</f>
        <v>16799</v>
      </c>
      <c r="T48" s="52">
        <f t="shared" si="6"/>
        <v>96545</v>
      </c>
      <c r="U48" s="53">
        <f t="shared" si="14"/>
        <v>1.0448180347854226</v>
      </c>
    </row>
    <row r="49" spans="1:21" ht="12.75">
      <c r="A49" s="23" t="s">
        <v>34</v>
      </c>
      <c r="B49" s="27" t="s">
        <v>98</v>
      </c>
      <c r="C49" s="23" t="s">
        <v>99</v>
      </c>
      <c r="D49" s="85">
        <f>'[1]EC144'!$R$53</f>
        <v>65539</v>
      </c>
      <c r="E49" s="85">
        <f>'[1]EC144'!$R$54</f>
        <v>24460</v>
      </c>
      <c r="F49" s="58">
        <f t="shared" si="12"/>
        <v>89999</v>
      </c>
      <c r="G49" s="86">
        <f>('[18]EC144'!$D$57)/(1000)</f>
        <v>44977.829</v>
      </c>
      <c r="H49" s="85">
        <f>('[18]EC144'!$D$58)/(1000)</f>
        <v>20587.435</v>
      </c>
      <c r="I49" s="63">
        <f t="shared" si="0"/>
        <v>72987.848</v>
      </c>
      <c r="J49" s="87">
        <f>('[18]EC144'!$M$57)/(1000)</f>
        <v>59101.773</v>
      </c>
      <c r="K49" s="87">
        <f>('[18]EC144'!$M$58)/(1000)</f>
        <v>13886.075</v>
      </c>
      <c r="L49" s="52">
        <f t="shared" si="1"/>
        <v>72987.848</v>
      </c>
      <c r="M49" s="53">
        <f t="shared" si="13"/>
        <v>1</v>
      </c>
      <c r="N49" s="87"/>
      <c r="O49" s="85"/>
      <c r="P49" s="52">
        <f t="shared" si="4"/>
        <v>0</v>
      </c>
      <c r="Q49" s="53">
        <f t="shared" si="5"/>
        <v>0</v>
      </c>
      <c r="R49" s="85">
        <f>'[1]EC144'!$T$53</f>
        <v>93937</v>
      </c>
      <c r="S49" s="85">
        <f>'[1]EC144'!$T$54</f>
        <v>8258</v>
      </c>
      <c r="T49" s="52">
        <f t="shared" si="6"/>
        <v>102195</v>
      </c>
      <c r="U49" s="53">
        <f t="shared" si="14"/>
        <v>1.4001645863020924</v>
      </c>
    </row>
    <row r="50" spans="1:21" ht="12.75">
      <c r="A50" s="23" t="s">
        <v>53</v>
      </c>
      <c r="B50" s="27" t="s">
        <v>100</v>
      </c>
      <c r="C50" s="23" t="s">
        <v>101</v>
      </c>
      <c r="D50" s="85">
        <f>'[1]DC14'!$R$53</f>
        <v>145971</v>
      </c>
      <c r="E50" s="85">
        <f>'[1]DC14'!$R$54</f>
        <v>122070</v>
      </c>
      <c r="F50" s="58">
        <f t="shared" si="12"/>
        <v>268041</v>
      </c>
      <c r="G50" s="86">
        <f>('[18]DC14'!$D$57)/(1000)</f>
        <v>213527.317</v>
      </c>
      <c r="H50" s="85">
        <f>('[18]DC14'!$D$58)/(1000)</f>
        <v>133157.314</v>
      </c>
      <c r="I50" s="63">
        <f t="shared" si="0"/>
        <v>296083.028</v>
      </c>
      <c r="J50" s="87">
        <f>('[18]DC14'!$M$57)/(1000)</f>
        <v>214145.176</v>
      </c>
      <c r="K50" s="87">
        <f>('[18]DC14'!$M$58)/(1000)</f>
        <v>81937.852</v>
      </c>
      <c r="L50" s="52">
        <f t="shared" si="1"/>
        <v>296083.028</v>
      </c>
      <c r="M50" s="53">
        <f t="shared" si="13"/>
        <v>1</v>
      </c>
      <c r="N50" s="87"/>
      <c r="O50" s="85"/>
      <c r="P50" s="52">
        <f t="shared" si="4"/>
        <v>0</v>
      </c>
      <c r="Q50" s="53">
        <f t="shared" si="5"/>
        <v>0</v>
      </c>
      <c r="R50" s="85">
        <f>'[1]DC14'!$T$53</f>
        <v>234668</v>
      </c>
      <c r="S50" s="85">
        <f>'[1]DC14'!$T$54</f>
        <v>83899</v>
      </c>
      <c r="T50" s="52">
        <f t="shared" si="6"/>
        <v>318567</v>
      </c>
      <c r="U50" s="53">
        <f t="shared" si="14"/>
        <v>1.0759380642378462</v>
      </c>
    </row>
    <row r="51" spans="1:21" ht="16.5">
      <c r="A51" s="115"/>
      <c r="B51" s="116" t="s">
        <v>514</v>
      </c>
      <c r="C51" s="115"/>
      <c r="D51" s="117">
        <f>SUM(D46:D50)</f>
        <v>473807</v>
      </c>
      <c r="E51" s="117">
        <f>SUM(E46:E50)</f>
        <v>271326</v>
      </c>
      <c r="F51" s="118">
        <f t="shared" si="12"/>
        <v>745133</v>
      </c>
      <c r="G51" s="119">
        <f>SUM(G46:G50)</f>
        <v>436299.226</v>
      </c>
      <c r="H51" s="117">
        <f>SUM(H46:H50)</f>
        <v>311015.033</v>
      </c>
      <c r="I51" s="120">
        <f t="shared" si="0"/>
        <v>721893.2620000001</v>
      </c>
      <c r="J51" s="121">
        <f>SUM(J46:J50)</f>
        <v>520080.57700000005</v>
      </c>
      <c r="K51" s="117">
        <f>SUM(K46:K50)</f>
        <v>201812.685</v>
      </c>
      <c r="L51" s="117">
        <f t="shared" si="1"/>
        <v>721893.2620000001</v>
      </c>
      <c r="M51" s="122">
        <f t="shared" si="13"/>
        <v>1</v>
      </c>
      <c r="N51" s="121">
        <f>SUM(N46:N50)</f>
        <v>0</v>
      </c>
      <c r="O51" s="117">
        <f>SUM(O46:O50)</f>
        <v>0</v>
      </c>
      <c r="P51" s="117">
        <f t="shared" si="4"/>
        <v>0</v>
      </c>
      <c r="Q51" s="122">
        <f t="shared" si="5"/>
        <v>0</v>
      </c>
      <c r="R51" s="117">
        <f>SUM(R46:R50)</f>
        <v>600739</v>
      </c>
      <c r="S51" s="117">
        <f>SUM(S46:S50)</f>
        <v>187176</v>
      </c>
      <c r="T51" s="117">
        <f t="shared" si="6"/>
        <v>787915</v>
      </c>
      <c r="U51" s="122">
        <f t="shared" si="14"/>
        <v>1.0914563710112588</v>
      </c>
    </row>
    <row r="52" spans="1:21" ht="16.5">
      <c r="A52" s="24"/>
      <c r="B52" s="28"/>
      <c r="C52" s="24"/>
      <c r="D52" s="54"/>
      <c r="E52" s="54"/>
      <c r="F52" s="59"/>
      <c r="G52" s="64"/>
      <c r="H52" s="54"/>
      <c r="I52" s="98"/>
      <c r="J52" s="61"/>
      <c r="K52" s="54"/>
      <c r="L52" s="54"/>
      <c r="M52" s="55"/>
      <c r="N52" s="61"/>
      <c r="O52" s="54"/>
      <c r="P52" s="54"/>
      <c r="Q52" s="55"/>
      <c r="R52" s="54"/>
      <c r="S52" s="54"/>
      <c r="T52" s="54"/>
      <c r="U52" s="55"/>
    </row>
    <row r="53" spans="1:21" ht="12.75">
      <c r="A53" s="23" t="s">
        <v>34</v>
      </c>
      <c r="B53" s="27" t="s">
        <v>102</v>
      </c>
      <c r="C53" s="23" t="s">
        <v>103</v>
      </c>
      <c r="D53" s="85">
        <f>'[1]EC151'!$R$53</f>
        <v>68648</v>
      </c>
      <c r="E53" s="85">
        <f>'[1]EC151'!$R$54</f>
        <v>27568</v>
      </c>
      <c r="F53" s="58">
        <f t="shared" si="12"/>
        <v>96216</v>
      </c>
      <c r="G53" s="86">
        <f>('[18]EC151'!$D$57)/(1000)</f>
        <v>0</v>
      </c>
      <c r="H53" s="85">
        <f>('[18]EC151'!$D$58)/(1000)</f>
        <v>0</v>
      </c>
      <c r="I53" s="63">
        <f t="shared" si="0"/>
        <v>70297.671</v>
      </c>
      <c r="J53" s="87">
        <f>('[18]EC151'!$M$57)/(1000)</f>
        <v>47522.926</v>
      </c>
      <c r="K53" s="87">
        <f>('[18]EC151'!$M$58)/(1000)</f>
        <v>22774.745</v>
      </c>
      <c r="L53" s="52">
        <f t="shared" si="1"/>
        <v>70297.671</v>
      </c>
      <c r="M53" s="53">
        <f aca="true" t="shared" si="15" ref="M53:M61">IF($I53=0,0,$L53/$I53)</f>
        <v>1</v>
      </c>
      <c r="N53" s="87"/>
      <c r="O53" s="85"/>
      <c r="P53" s="52">
        <f t="shared" si="4"/>
        <v>0</v>
      </c>
      <c r="Q53" s="53">
        <f t="shared" si="5"/>
        <v>0</v>
      </c>
      <c r="R53" s="85">
        <f>'[1]EC151'!$T$53</f>
        <v>71189</v>
      </c>
      <c r="S53" s="85">
        <f>'[1]EC151'!$T$54</f>
        <v>22458</v>
      </c>
      <c r="T53" s="52">
        <f t="shared" si="6"/>
        <v>93647</v>
      </c>
      <c r="U53" s="53">
        <f aca="true" t="shared" si="16" ref="U53:U61">IF($I53=0,0,$T53/$I53)</f>
        <v>1.3321493965283715</v>
      </c>
    </row>
    <row r="54" spans="1:21" ht="12.75">
      <c r="A54" s="23" t="s">
        <v>34</v>
      </c>
      <c r="B54" s="27" t="s">
        <v>104</v>
      </c>
      <c r="C54" s="23" t="s">
        <v>105</v>
      </c>
      <c r="D54" s="85">
        <f>'[1]EC152'!$R$53</f>
        <v>35993</v>
      </c>
      <c r="E54" s="85">
        <f>'[1]EC152'!$R$54</f>
        <v>28591</v>
      </c>
      <c r="F54" s="58">
        <f t="shared" si="12"/>
        <v>64584</v>
      </c>
      <c r="G54" s="86">
        <f>('[18]EC152'!$D$57)/(1000)</f>
        <v>0</v>
      </c>
      <c r="H54" s="85">
        <f>('[18]EC152'!$D$58)/(1000)</f>
        <v>0</v>
      </c>
      <c r="I54" s="63">
        <f t="shared" si="0"/>
        <v>79762.088</v>
      </c>
      <c r="J54" s="87">
        <f>('[18]EC152'!$M$57)/(1000)</f>
        <v>55406.654</v>
      </c>
      <c r="K54" s="87">
        <f>('[18]EC152'!$M$58)/(1000)</f>
        <v>24355.434</v>
      </c>
      <c r="L54" s="52">
        <f t="shared" si="1"/>
        <v>79762.088</v>
      </c>
      <c r="M54" s="53">
        <f t="shared" si="15"/>
        <v>1</v>
      </c>
      <c r="N54" s="87"/>
      <c r="O54" s="85"/>
      <c r="P54" s="52">
        <f t="shared" si="4"/>
        <v>0</v>
      </c>
      <c r="Q54" s="53">
        <f t="shared" si="5"/>
        <v>0</v>
      </c>
      <c r="R54" s="85">
        <f>'[1]EC152'!$T$53</f>
        <v>45605</v>
      </c>
      <c r="S54" s="85">
        <f>'[1]EC152'!$T$54</f>
        <v>12821</v>
      </c>
      <c r="T54" s="52">
        <f t="shared" si="6"/>
        <v>58426</v>
      </c>
      <c r="U54" s="53">
        <f t="shared" si="16"/>
        <v>0.732503391836984</v>
      </c>
    </row>
    <row r="55" spans="1:21" ht="12.75">
      <c r="A55" s="23" t="s">
        <v>34</v>
      </c>
      <c r="B55" s="27" t="s">
        <v>106</v>
      </c>
      <c r="C55" s="23" t="s">
        <v>107</v>
      </c>
      <c r="D55" s="85">
        <f>'[1]EC153'!$R$53</f>
        <v>89199</v>
      </c>
      <c r="E55" s="85">
        <f>'[1]EC153'!$R$54</f>
        <v>52349</v>
      </c>
      <c r="F55" s="58">
        <f t="shared" si="12"/>
        <v>141548</v>
      </c>
      <c r="G55" s="86">
        <f>('[18]EC153'!$D$57)/(1000)</f>
        <v>89226.564</v>
      </c>
      <c r="H55" s="85">
        <f>('[18]EC153'!$D$58)/(1000)</f>
        <v>57968.111</v>
      </c>
      <c r="I55" s="63">
        <f t="shared" si="0"/>
        <v>115179.845</v>
      </c>
      <c r="J55" s="87">
        <f>('[18]EC153'!$M$57)/(1000)</f>
        <v>58506.279</v>
      </c>
      <c r="K55" s="87">
        <f>('[18]EC153'!$M$58)/(1000)</f>
        <v>56673.566</v>
      </c>
      <c r="L55" s="52">
        <f t="shared" si="1"/>
        <v>115179.845</v>
      </c>
      <c r="M55" s="53">
        <f t="shared" si="15"/>
        <v>1</v>
      </c>
      <c r="N55" s="87"/>
      <c r="O55" s="85"/>
      <c r="P55" s="52">
        <f t="shared" si="4"/>
        <v>0</v>
      </c>
      <c r="Q55" s="53">
        <f t="shared" si="5"/>
        <v>0</v>
      </c>
      <c r="R55" s="85">
        <f>'[1]EC153'!$T$53</f>
        <v>89152</v>
      </c>
      <c r="S55" s="85">
        <f>'[1]EC153'!$T$54</f>
        <v>22543</v>
      </c>
      <c r="T55" s="52">
        <f t="shared" si="6"/>
        <v>111695</v>
      </c>
      <c r="U55" s="53">
        <f t="shared" si="16"/>
        <v>0.9697443159434709</v>
      </c>
    </row>
    <row r="56" spans="1:21" ht="12.75">
      <c r="A56" s="23" t="s">
        <v>34</v>
      </c>
      <c r="B56" s="27" t="s">
        <v>108</v>
      </c>
      <c r="C56" s="23" t="s">
        <v>109</v>
      </c>
      <c r="D56" s="85">
        <f>'[1]EC154'!$R$53</f>
        <v>54034</v>
      </c>
      <c r="E56" s="85">
        <f>'[1]EC154'!$R$54</f>
        <v>18556</v>
      </c>
      <c r="F56" s="58">
        <f t="shared" si="12"/>
        <v>72590</v>
      </c>
      <c r="G56" s="86">
        <f>('[18]EC154'!$D$57)/(1000)</f>
        <v>0</v>
      </c>
      <c r="H56" s="85">
        <f>('[18]EC154'!$D$58)/(1000)</f>
        <v>0</v>
      </c>
      <c r="I56" s="63">
        <f t="shared" si="0"/>
        <v>113005.96100000001</v>
      </c>
      <c r="J56" s="87">
        <f>('[18]EC154'!$M$57)/(1000)</f>
        <v>80600.509</v>
      </c>
      <c r="K56" s="87">
        <f>('[18]EC154'!$M$58)/(1000)</f>
        <v>32405.452</v>
      </c>
      <c r="L56" s="52">
        <f t="shared" si="1"/>
        <v>113005.96100000001</v>
      </c>
      <c r="M56" s="53">
        <f t="shared" si="15"/>
        <v>1</v>
      </c>
      <c r="N56" s="87"/>
      <c r="O56" s="85"/>
      <c r="P56" s="52">
        <f t="shared" si="4"/>
        <v>0</v>
      </c>
      <c r="Q56" s="53">
        <f t="shared" si="5"/>
        <v>0</v>
      </c>
      <c r="R56" s="85">
        <f>'[1]EC154'!$T$53</f>
        <v>56667</v>
      </c>
      <c r="S56" s="85">
        <f>'[1]EC154'!$T$54</f>
        <v>23789</v>
      </c>
      <c r="T56" s="52">
        <f t="shared" si="6"/>
        <v>80456</v>
      </c>
      <c r="U56" s="53">
        <f t="shared" si="16"/>
        <v>0.7119624424060249</v>
      </c>
    </row>
    <row r="57" spans="1:21" ht="12.75">
      <c r="A57" s="23" t="s">
        <v>34</v>
      </c>
      <c r="B57" s="27" t="s">
        <v>110</v>
      </c>
      <c r="C57" s="23" t="s">
        <v>111</v>
      </c>
      <c r="D57" s="85">
        <f>'[1]EC155'!$R$53</f>
        <v>73155</v>
      </c>
      <c r="E57" s="85">
        <f>'[1]EC155'!$R$54</f>
        <v>28787</v>
      </c>
      <c r="F57" s="58">
        <f t="shared" si="12"/>
        <v>101942</v>
      </c>
      <c r="G57" s="86">
        <f>('[18]EC155'!$D$57)/(1000)</f>
        <v>73254.961</v>
      </c>
      <c r="H57" s="85">
        <f>('[18]EC155'!$D$58)/(1000)</f>
        <v>57794.1</v>
      </c>
      <c r="I57" s="63">
        <f t="shared" si="0"/>
        <v>69731.269</v>
      </c>
      <c r="J57" s="87">
        <f>('[18]EC155'!$M$57)/(1000)</f>
        <v>48345.443</v>
      </c>
      <c r="K57" s="87">
        <f>('[18]EC155'!$M$58)/(1000)</f>
        <v>21385.826</v>
      </c>
      <c r="L57" s="52">
        <f t="shared" si="1"/>
        <v>69731.269</v>
      </c>
      <c r="M57" s="53">
        <f t="shared" si="15"/>
        <v>1</v>
      </c>
      <c r="N57" s="87"/>
      <c r="O57" s="85"/>
      <c r="P57" s="52">
        <f t="shared" si="4"/>
        <v>0</v>
      </c>
      <c r="Q57" s="53">
        <f t="shared" si="5"/>
        <v>0</v>
      </c>
      <c r="R57" s="85">
        <f>'[1]EC155'!$T$53</f>
        <v>70999</v>
      </c>
      <c r="S57" s="85">
        <f>'[1]EC155'!$T$54</f>
        <v>21761</v>
      </c>
      <c r="T57" s="52">
        <f t="shared" si="6"/>
        <v>92760</v>
      </c>
      <c r="U57" s="53">
        <f t="shared" si="16"/>
        <v>1.3302497047630095</v>
      </c>
    </row>
    <row r="58" spans="1:21" ht="12.75">
      <c r="A58" s="23" t="s">
        <v>34</v>
      </c>
      <c r="B58" s="27" t="s">
        <v>112</v>
      </c>
      <c r="C58" s="23" t="s">
        <v>113</v>
      </c>
      <c r="D58" s="85">
        <f>'[1]EC156'!$R$53</f>
        <v>57495</v>
      </c>
      <c r="E58" s="85">
        <f>'[1]EC156'!$R$54</f>
        <v>85995</v>
      </c>
      <c r="F58" s="58">
        <f t="shared" si="12"/>
        <v>143490</v>
      </c>
      <c r="G58" s="86">
        <f>('[18]EC156'!$D$57)/(1000)</f>
        <v>0</v>
      </c>
      <c r="H58" s="85">
        <f>('[18]EC156'!$D$58)/(1000)</f>
        <v>0</v>
      </c>
      <c r="I58" s="63">
        <f t="shared" si="0"/>
        <v>77631.65400000001</v>
      </c>
      <c r="J58" s="87">
        <f>('[18]EC156'!$M$57)/(1000)</f>
        <v>43379.606</v>
      </c>
      <c r="K58" s="87">
        <f>('[18]EC156'!$M$58)/(1000)</f>
        <v>34252.048</v>
      </c>
      <c r="L58" s="52">
        <f t="shared" si="1"/>
        <v>77631.65400000001</v>
      </c>
      <c r="M58" s="53">
        <f t="shared" si="15"/>
        <v>1</v>
      </c>
      <c r="N58" s="87"/>
      <c r="O58" s="85"/>
      <c r="P58" s="52">
        <f t="shared" si="4"/>
        <v>0</v>
      </c>
      <c r="Q58" s="53">
        <f t="shared" si="5"/>
        <v>0</v>
      </c>
      <c r="R58" s="85">
        <f>'[1]EC156'!$T$53</f>
        <v>124375</v>
      </c>
      <c r="S58" s="85">
        <f>'[1]EC156'!$T$54</f>
        <v>26490</v>
      </c>
      <c r="T58" s="52">
        <f t="shared" si="6"/>
        <v>150865</v>
      </c>
      <c r="U58" s="53">
        <f t="shared" si="16"/>
        <v>1.943343883926523</v>
      </c>
    </row>
    <row r="59" spans="1:21" ht="12.75">
      <c r="A59" s="23" t="s">
        <v>34</v>
      </c>
      <c r="B59" s="27" t="s">
        <v>114</v>
      </c>
      <c r="C59" s="23" t="s">
        <v>115</v>
      </c>
      <c r="D59" s="85">
        <f>'[1]EC157'!$R$53</f>
        <v>436625</v>
      </c>
      <c r="E59" s="85">
        <f>'[1]EC157'!$R$54</f>
        <v>195522</v>
      </c>
      <c r="F59" s="58">
        <f t="shared" si="12"/>
        <v>632147</v>
      </c>
      <c r="G59" s="86">
        <f>('[18]EC157'!$D$57)/(1000)</f>
        <v>469588.887</v>
      </c>
      <c r="H59" s="85">
        <f>('[18]EC157'!$D$58)/(1000)</f>
        <v>0</v>
      </c>
      <c r="I59" s="63">
        <f t="shared" si="0"/>
        <v>419620.087</v>
      </c>
      <c r="J59" s="87">
        <f>('[18]EC157'!$M$57)/(1000)</f>
        <v>341789.023</v>
      </c>
      <c r="K59" s="87">
        <f>('[18]EC157'!$M$58)/(1000)</f>
        <v>77831.064</v>
      </c>
      <c r="L59" s="52">
        <f t="shared" si="1"/>
        <v>419620.087</v>
      </c>
      <c r="M59" s="53">
        <f t="shared" si="15"/>
        <v>1</v>
      </c>
      <c r="N59" s="87"/>
      <c r="O59" s="85"/>
      <c r="P59" s="52">
        <f t="shared" si="4"/>
        <v>0</v>
      </c>
      <c r="Q59" s="53">
        <f t="shared" si="5"/>
        <v>0</v>
      </c>
      <c r="R59" s="85">
        <f>'[1]EC157'!$T$53</f>
        <v>411711</v>
      </c>
      <c r="S59" s="85">
        <f>'[1]EC157'!$T$54</f>
        <v>145394</v>
      </c>
      <c r="T59" s="52">
        <f t="shared" si="6"/>
        <v>557105</v>
      </c>
      <c r="U59" s="53">
        <f t="shared" si="16"/>
        <v>1.3276414005414379</v>
      </c>
    </row>
    <row r="60" spans="1:21" ht="12.75">
      <c r="A60" s="23" t="s">
        <v>53</v>
      </c>
      <c r="B60" s="27" t="s">
        <v>116</v>
      </c>
      <c r="C60" s="23" t="s">
        <v>117</v>
      </c>
      <c r="D60" s="85">
        <f>'[1]DC15'!$R$53</f>
        <v>458584</v>
      </c>
      <c r="E60" s="85">
        <f>'[1]DC15'!$R$54</f>
        <v>617108</v>
      </c>
      <c r="F60" s="58">
        <f t="shared" si="12"/>
        <v>1075692</v>
      </c>
      <c r="G60" s="86">
        <f>('[18]DC15'!$D$57)/(1000)</f>
        <v>463256.226</v>
      </c>
      <c r="H60" s="85">
        <f>('[18]DC15'!$D$58)/(1000)</f>
        <v>617108.282</v>
      </c>
      <c r="I60" s="63">
        <f t="shared" si="0"/>
        <v>944195.078</v>
      </c>
      <c r="J60" s="87">
        <f>('[18]DC15'!$M$57)/(1000)</f>
        <v>421135.941</v>
      </c>
      <c r="K60" s="87">
        <f>('[18]DC15'!$M$58)/(1000)</f>
        <v>523059.137</v>
      </c>
      <c r="L60" s="52">
        <f t="shared" si="1"/>
        <v>944195.078</v>
      </c>
      <c r="M60" s="53">
        <f t="shared" si="15"/>
        <v>1</v>
      </c>
      <c r="N60" s="87"/>
      <c r="O60" s="85"/>
      <c r="P60" s="52">
        <f t="shared" si="4"/>
        <v>0</v>
      </c>
      <c r="Q60" s="53">
        <f t="shared" si="5"/>
        <v>0</v>
      </c>
      <c r="R60" s="85">
        <f>'[1]DC15'!$T$53</f>
        <v>984871</v>
      </c>
      <c r="S60" s="85">
        <f>'[1]DC15'!$T$54</f>
        <v>172344</v>
      </c>
      <c r="T60" s="52">
        <f t="shared" si="6"/>
        <v>1157215</v>
      </c>
      <c r="U60" s="53">
        <f t="shared" si="16"/>
        <v>1.2256100746163814</v>
      </c>
    </row>
    <row r="61" spans="1:21" ht="16.5">
      <c r="A61" s="24"/>
      <c r="B61" s="80" t="s">
        <v>515</v>
      </c>
      <c r="C61" s="24"/>
      <c r="D61" s="54">
        <f>SUM(D53:D60)</f>
        <v>1273733</v>
      </c>
      <c r="E61" s="54">
        <f>SUM(E53:E60)</f>
        <v>1054476</v>
      </c>
      <c r="F61" s="59">
        <f t="shared" si="12"/>
        <v>2328209</v>
      </c>
      <c r="G61" s="64">
        <f>SUM(G53:G60)</f>
        <v>1095326.638</v>
      </c>
      <c r="H61" s="54">
        <f>SUM(H53:H60)</f>
        <v>732870.493</v>
      </c>
      <c r="I61" s="98">
        <f t="shared" si="0"/>
        <v>1889423.653</v>
      </c>
      <c r="J61" s="61">
        <f>SUM(J53:J60)</f>
        <v>1096686.381</v>
      </c>
      <c r="K61" s="54">
        <f>SUM(K53:K60)</f>
        <v>792737.272</v>
      </c>
      <c r="L61" s="54">
        <f t="shared" si="1"/>
        <v>1889423.653</v>
      </c>
      <c r="M61" s="55">
        <f t="shared" si="15"/>
        <v>1</v>
      </c>
      <c r="N61" s="61">
        <f>SUM(N53:N60)</f>
        <v>0</v>
      </c>
      <c r="O61" s="54">
        <f>SUM(O53:O60)</f>
        <v>0</v>
      </c>
      <c r="P61" s="54">
        <f t="shared" si="4"/>
        <v>0</v>
      </c>
      <c r="Q61" s="55">
        <f t="shared" si="5"/>
        <v>0</v>
      </c>
      <c r="R61" s="54">
        <f>SUM(R53:R60)</f>
        <v>1854569</v>
      </c>
      <c r="S61" s="54">
        <f>SUM(S53:S60)</f>
        <v>447600</v>
      </c>
      <c r="T61" s="54">
        <f t="shared" si="6"/>
        <v>2302169</v>
      </c>
      <c r="U61" s="55">
        <f t="shared" si="16"/>
        <v>1.2184503969475817</v>
      </c>
    </row>
    <row r="62" spans="1:21" ht="16.5">
      <c r="A62" s="24"/>
      <c r="B62" s="28"/>
      <c r="C62" s="24"/>
      <c r="D62" s="54"/>
      <c r="E62" s="54"/>
      <c r="F62" s="59"/>
      <c r="G62" s="64"/>
      <c r="H62" s="54"/>
      <c r="I62" s="98"/>
      <c r="J62" s="61"/>
      <c r="K62" s="54"/>
      <c r="L62" s="54"/>
      <c r="M62" s="55"/>
      <c r="N62" s="61"/>
      <c r="O62" s="54"/>
      <c r="P62" s="54"/>
      <c r="Q62" s="55"/>
      <c r="R62" s="54"/>
      <c r="S62" s="54"/>
      <c r="T62" s="54"/>
      <c r="U62" s="55"/>
    </row>
    <row r="63" spans="1:21" ht="12.75">
      <c r="A63" s="23" t="s">
        <v>34</v>
      </c>
      <c r="B63" s="27" t="s">
        <v>119</v>
      </c>
      <c r="C63" s="23" t="s">
        <v>584</v>
      </c>
      <c r="D63" s="85">
        <f>'[1]EC441'!$R$53</f>
        <v>68807</v>
      </c>
      <c r="E63" s="85">
        <f>'[1]EC441'!$R$54</f>
        <v>52349</v>
      </c>
      <c r="F63" s="58">
        <f>$D63+$E63</f>
        <v>121156</v>
      </c>
      <c r="G63" s="86">
        <f>('[18]EC441'!$D$57)/(1000)</f>
        <v>131578.864</v>
      </c>
      <c r="H63" s="85">
        <f>('[18]EC441'!$D$58)/(1000)</f>
        <v>84301.532</v>
      </c>
      <c r="I63" s="63">
        <f>$J63+$K63</f>
        <v>120435.75</v>
      </c>
      <c r="J63" s="87">
        <f>('[18]EC441'!$M$57)/(1000)</f>
        <v>88709.703</v>
      </c>
      <c r="K63" s="87">
        <f>('[18]EC441'!$M$58)/(1000)</f>
        <v>31726.047</v>
      </c>
      <c r="L63" s="52">
        <f>$J63+$K63</f>
        <v>120435.75</v>
      </c>
      <c r="M63" s="53">
        <f>IF($I63=0,0,$L63/$I63)</f>
        <v>1</v>
      </c>
      <c r="N63" s="87"/>
      <c r="O63" s="85"/>
      <c r="P63" s="52">
        <f>$N63+$O63</f>
        <v>0</v>
      </c>
      <c r="Q63" s="53">
        <f>IF($P63=0,0,$P63/$I63)</f>
        <v>0</v>
      </c>
      <c r="R63" s="85">
        <f>'[1]EC441'!$T$53</f>
        <v>91622</v>
      </c>
      <c r="S63" s="85">
        <f>'[1]EC441'!$T$54</f>
        <v>34791</v>
      </c>
      <c r="T63" s="52">
        <f>$R63+$S63</f>
        <v>126413</v>
      </c>
      <c r="U63" s="53">
        <f>IF($I63=0,0,$T63/$I63)</f>
        <v>1.0496301970137605</v>
      </c>
    </row>
    <row r="64" spans="1:21" ht="12.75">
      <c r="A64" s="23" t="s">
        <v>34</v>
      </c>
      <c r="B64" s="27" t="s">
        <v>118</v>
      </c>
      <c r="C64" s="23" t="s">
        <v>583</v>
      </c>
      <c r="D64" s="85">
        <f>'[1]EC442'!$R$53</f>
        <v>129666</v>
      </c>
      <c r="E64" s="85">
        <f>'[1]EC442'!$R$54</f>
        <v>75918</v>
      </c>
      <c r="F64" s="58">
        <f t="shared" si="12"/>
        <v>205584</v>
      </c>
      <c r="G64" s="86">
        <f>('[18]EC442'!$D$57)/(1000)</f>
        <v>0</v>
      </c>
      <c r="H64" s="85">
        <f>('[18]EC442'!$D$58)/(1000)</f>
        <v>0</v>
      </c>
      <c r="I64" s="63">
        <f t="shared" si="0"/>
        <v>91593.667</v>
      </c>
      <c r="J64" s="87">
        <f>('[18]EC442'!$M$57)/(1000)</f>
        <v>59847.448</v>
      </c>
      <c r="K64" s="87">
        <f>('[18]EC442'!$M$58)/(1000)</f>
        <v>31746.219</v>
      </c>
      <c r="L64" s="52">
        <f t="shared" si="1"/>
        <v>91593.667</v>
      </c>
      <c r="M64" s="53">
        <f>IF($I64=0,0,$L64/$I64)</f>
        <v>1</v>
      </c>
      <c r="N64" s="87"/>
      <c r="O64" s="85"/>
      <c r="P64" s="52">
        <f t="shared" si="4"/>
        <v>0</v>
      </c>
      <c r="Q64" s="53">
        <f t="shared" si="5"/>
        <v>0</v>
      </c>
      <c r="R64" s="85">
        <f>'[1]EC442'!$T$53</f>
        <v>76954</v>
      </c>
      <c r="S64" s="85">
        <f>'[1]EC442'!$T$54</f>
        <v>21452</v>
      </c>
      <c r="T64" s="52">
        <f t="shared" si="6"/>
        <v>98406</v>
      </c>
      <c r="U64" s="53">
        <f>IF($I64=0,0,$T64/$I64)</f>
        <v>1.074375589744649</v>
      </c>
    </row>
    <row r="65" spans="1:21" ht="12.75">
      <c r="A65" s="23" t="s">
        <v>53</v>
      </c>
      <c r="B65" s="27" t="s">
        <v>120</v>
      </c>
      <c r="C65" s="23" t="s">
        <v>121</v>
      </c>
      <c r="D65" s="85">
        <f>'[1]DC44'!$R$53</f>
        <v>131262</v>
      </c>
      <c r="E65" s="85">
        <f>'[1]DC44'!$R$54</f>
        <v>194199</v>
      </c>
      <c r="F65" s="58">
        <f t="shared" si="12"/>
        <v>325461</v>
      </c>
      <c r="G65" s="86">
        <f>('[18]DC44'!$D$57)/(1000)</f>
        <v>0</v>
      </c>
      <c r="H65" s="85">
        <f>('[18]DC44'!$D$58)/(1000)</f>
        <v>0</v>
      </c>
      <c r="I65" s="63">
        <f t="shared" si="0"/>
        <v>233058.44299999997</v>
      </c>
      <c r="J65" s="87">
        <f>('[18]DC44'!$M$57)/(1000)</f>
        <v>86044.915</v>
      </c>
      <c r="K65" s="87">
        <f>('[18]DC44'!$M$58)/(1000)</f>
        <v>147013.528</v>
      </c>
      <c r="L65" s="52">
        <f t="shared" si="1"/>
        <v>233058.44299999997</v>
      </c>
      <c r="M65" s="53">
        <f>IF($I65=0,0,$L65/$I65)</f>
        <v>1</v>
      </c>
      <c r="N65" s="87"/>
      <c r="O65" s="85"/>
      <c r="P65" s="52">
        <f t="shared" si="4"/>
        <v>0</v>
      </c>
      <c r="Q65" s="53">
        <f t="shared" si="5"/>
        <v>0</v>
      </c>
      <c r="R65" s="85">
        <f>'[1]DC44'!$T$53</f>
        <v>112230</v>
      </c>
      <c r="S65" s="85">
        <f>'[1]DC44'!$T$54</f>
        <v>157951</v>
      </c>
      <c r="T65" s="52">
        <f t="shared" si="6"/>
        <v>270181</v>
      </c>
      <c r="U65" s="53">
        <f>IF($I65=0,0,$T65/$I65)</f>
        <v>1.1592843259490926</v>
      </c>
    </row>
    <row r="66" spans="1:21" ht="16.5">
      <c r="A66" s="24"/>
      <c r="B66" s="80" t="s">
        <v>516</v>
      </c>
      <c r="C66" s="24"/>
      <c r="D66" s="54">
        <f>SUM(D63:D65)</f>
        <v>329735</v>
      </c>
      <c r="E66" s="54">
        <f>SUM(E63:E65)</f>
        <v>322466</v>
      </c>
      <c r="F66" s="59">
        <f t="shared" si="12"/>
        <v>652201</v>
      </c>
      <c r="G66" s="64">
        <f>SUM(G63:G65)</f>
        <v>131578.864</v>
      </c>
      <c r="H66" s="54">
        <f>SUM(H63:H65)</f>
        <v>84301.532</v>
      </c>
      <c r="I66" s="98">
        <f t="shared" si="0"/>
        <v>445087.86</v>
      </c>
      <c r="J66" s="61">
        <f>SUM(J63:J65)</f>
        <v>234602.066</v>
      </c>
      <c r="K66" s="54">
        <f>SUM(K63:K65)</f>
        <v>210485.794</v>
      </c>
      <c r="L66" s="54">
        <f t="shared" si="1"/>
        <v>445087.86</v>
      </c>
      <c r="M66" s="55">
        <f>IF($I66=0,0,$L66/$I66)</f>
        <v>1</v>
      </c>
      <c r="N66" s="61">
        <f>SUM(N63:N65)</f>
        <v>0</v>
      </c>
      <c r="O66" s="54">
        <f>SUM(O63:O65)</f>
        <v>0</v>
      </c>
      <c r="P66" s="54">
        <f t="shared" si="4"/>
        <v>0</v>
      </c>
      <c r="Q66" s="55">
        <f t="shared" si="5"/>
        <v>0</v>
      </c>
      <c r="R66" s="54">
        <f>SUM(R63:R65)</f>
        <v>280806</v>
      </c>
      <c r="S66" s="54">
        <f>SUM(S63:S65)</f>
        <v>214194</v>
      </c>
      <c r="T66" s="54">
        <f t="shared" si="6"/>
        <v>495000</v>
      </c>
      <c r="U66" s="55">
        <f>IF($I66=0,0,$T66/$I66)</f>
        <v>1.112139971645149</v>
      </c>
    </row>
    <row r="67" spans="1:21" ht="16.5">
      <c r="A67" s="24"/>
      <c r="B67" s="28"/>
      <c r="C67" s="24"/>
      <c r="D67" s="54"/>
      <c r="E67" s="54"/>
      <c r="F67" s="59"/>
      <c r="G67" s="64"/>
      <c r="H67" s="54"/>
      <c r="I67" s="98"/>
      <c r="J67" s="64"/>
      <c r="K67" s="54"/>
      <c r="L67" s="54"/>
      <c r="M67" s="55"/>
      <c r="N67" s="61"/>
      <c r="O67" s="54"/>
      <c r="P67" s="54"/>
      <c r="Q67" s="55"/>
      <c r="R67" s="54"/>
      <c r="S67" s="54"/>
      <c r="T67" s="54"/>
      <c r="U67" s="55"/>
    </row>
    <row r="68" spans="1:21" ht="16.5">
      <c r="A68" s="24"/>
      <c r="B68" s="81" t="s">
        <v>517</v>
      </c>
      <c r="C68" s="24"/>
      <c r="D68" s="92">
        <f>SUM(D9,D12:D21,D24:D32,D35:D43,D46:D50,D53:D60,D63:D65)</f>
        <v>13834521</v>
      </c>
      <c r="E68" s="92">
        <f>SUM(E9,E12:E21,E24:E32,E35:E43,E46:E50,E53:E60,E63:E65)</f>
        <v>6247691</v>
      </c>
      <c r="F68" s="93">
        <f t="shared" si="12"/>
        <v>20082212</v>
      </c>
      <c r="G68" s="94">
        <f>SUM(G9,G12:G21,G24:G32,G35:G43,G46:G50,G53:G60,G63:G65)</f>
        <v>13033461.18</v>
      </c>
      <c r="H68" s="92">
        <f>SUM(H9,H12:H21,H24:H32,H35:H43,H46:H50,H53:H60,H63:H65)</f>
        <v>5391376.614999999</v>
      </c>
      <c r="I68" s="95">
        <f t="shared" si="0"/>
        <v>17249083.854000002</v>
      </c>
      <c r="J68" s="96">
        <f>SUM(J9,J12:J21,J24:J32,J35:J43,J46:J50,J53:J60,J63:J65)</f>
        <v>12553434.265</v>
      </c>
      <c r="K68" s="92">
        <f>SUM(K9,K12:K21,K24:K32,K35:K43,K46:K50,K53:K60,K63:K65)</f>
        <v>4695649.589</v>
      </c>
      <c r="L68" s="92">
        <f t="shared" si="1"/>
        <v>17249083.854000002</v>
      </c>
      <c r="M68" s="55">
        <f>IF($I68=0,0,$L68/$I68)</f>
        <v>1</v>
      </c>
      <c r="N68" s="61">
        <f>SUM(N9,N12:N21,N24:N32,N35:N43,N46:N50,N53:N60,N63:N65)</f>
        <v>0</v>
      </c>
      <c r="O68" s="54">
        <f>SUM(O9,O12:O21,O24:O32,O35:O43,O46:O50,O53:O60,O63:O65)</f>
        <v>0</v>
      </c>
      <c r="P68" s="54">
        <f t="shared" si="4"/>
        <v>0</v>
      </c>
      <c r="Q68" s="55">
        <f t="shared" si="5"/>
        <v>0</v>
      </c>
      <c r="R68" s="54">
        <f>SUM(R9,R12:R21,R24:R32,R35:R43,R46:R50,R53:R60,R63:R65)</f>
        <v>15276686</v>
      </c>
      <c r="S68" s="54">
        <f>SUM(S9,S12:S21,S24:S32,S35:S43,S46:S50,S53:S60,S63:S65)</f>
        <v>4497968</v>
      </c>
      <c r="T68" s="54">
        <f t="shared" si="6"/>
        <v>19774654</v>
      </c>
      <c r="U68" s="55">
        <f>IF($I68=0,0,$T68/$I68)</f>
        <v>1.1464176397643477</v>
      </c>
    </row>
    <row r="69" spans="1:21" ht="12.75">
      <c r="A69" s="25"/>
      <c r="B69" s="30"/>
      <c r="C69" s="26"/>
      <c r="D69" s="13"/>
      <c r="E69" s="13"/>
      <c r="F69" s="66"/>
      <c r="G69" s="75"/>
      <c r="H69" s="14"/>
      <c r="I69" s="104"/>
      <c r="J69" s="50"/>
      <c r="K69" s="13"/>
      <c r="L69" s="13"/>
      <c r="M69" s="10"/>
      <c r="N69" s="68"/>
      <c r="O69" s="13"/>
      <c r="P69" s="13"/>
      <c r="Q69" s="10"/>
      <c r="R69" s="7"/>
      <c r="S69" s="13"/>
      <c r="T69" s="13"/>
      <c r="U69" s="10"/>
    </row>
    <row r="70" spans="1:21" ht="12.75">
      <c r="A70" s="31"/>
      <c r="B70" s="105" t="s">
        <v>572</v>
      </c>
      <c r="C70" s="31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ht="12.75">
      <c r="A71" s="32"/>
      <c r="B71" s="123" t="s">
        <v>569</v>
      </c>
      <c r="C71" s="3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16"/>
    </row>
    <row r="72" spans="1:21" ht="12.75">
      <c r="A72" s="32"/>
      <c r="B72" s="33"/>
      <c r="C72" s="32"/>
      <c r="D72" s="16"/>
      <c r="E72" s="16"/>
      <c r="F72" s="16"/>
      <c r="G72" s="16"/>
      <c r="H72" s="16"/>
      <c r="I72" s="16"/>
      <c r="J72" s="110">
        <f>J68-'[11]EC'!$Z$61</f>
        <v>-12540880830.735</v>
      </c>
      <c r="K72" s="110">
        <f>K68-'[11]EC'!$AA$61</f>
        <v>-4690953939.411</v>
      </c>
      <c r="L72" s="110">
        <f>L68-'[11]EC'!$AB$61</f>
        <v>-17231834770.146</v>
      </c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134"/>
      <c r="B73" s="33"/>
      <c r="C73" s="32"/>
      <c r="D73" s="135">
        <f>'[1]Summary'!$R$53-D68</f>
        <v>0</v>
      </c>
      <c r="E73" s="130">
        <f>'[1]Summary'!$R$54-E68</f>
        <v>0</v>
      </c>
      <c r="F73" s="131"/>
      <c r="G73" s="133">
        <f>'[18]Summary'!$D$57/1000-G68</f>
        <v>0</v>
      </c>
      <c r="H73" s="133">
        <f>'[18]Summary'!$D$58/1000-H68</f>
        <v>0</v>
      </c>
      <c r="I73" s="133">
        <f>$J73+$K73</f>
        <v>0</v>
      </c>
      <c r="J73" s="132"/>
      <c r="K73" s="133">
        <f>'[18]Summary'!$M$58/1000-K68</f>
        <v>0</v>
      </c>
      <c r="L73" s="133">
        <f>$J73+$K73</f>
        <v>0</v>
      </c>
      <c r="M73" s="132"/>
      <c r="N73" s="132"/>
      <c r="O73" s="132"/>
      <c r="P73" s="132">
        <f>$N73+$O73</f>
        <v>0</v>
      </c>
      <c r="Q73" s="132">
        <f>IF($P73=0,0,$P73/$I73)</f>
        <v>0</v>
      </c>
      <c r="R73" s="131">
        <f>'[1]Summary'!$T$53-R68</f>
        <v>0</v>
      </c>
      <c r="S73" s="131">
        <f>'[1]Summary'!$T$54-S68</f>
        <v>0</v>
      </c>
      <c r="T73" s="132"/>
      <c r="U73" s="132"/>
    </row>
    <row r="75" spans="1:21" ht="12.75">
      <c r="A75" s="32"/>
      <c r="B75" s="33"/>
      <c r="C75" s="32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32"/>
      <c r="B76" s="33"/>
      <c r="C76" s="32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32"/>
      <c r="B77" s="33"/>
      <c r="C77" s="32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32"/>
      <c r="B78" s="33"/>
      <c r="C78" s="32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32"/>
      <c r="B79" s="33"/>
      <c r="C79" s="32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32"/>
      <c r="B80" s="33"/>
      <c r="C80" s="32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32"/>
      <c r="B81" s="33"/>
      <c r="C81" s="32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32"/>
      <c r="B82" s="33"/>
      <c r="C82" s="32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32"/>
      <c r="B83" s="33"/>
      <c r="C83" s="32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32"/>
      <c r="B84" s="33"/>
      <c r="C84" s="32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32"/>
      <c r="B85" s="33"/>
      <c r="C85" s="32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32"/>
      <c r="B86" s="33"/>
      <c r="C86" s="32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32"/>
      <c r="B87" s="33"/>
      <c r="C87" s="32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21" ht="12.75">
      <c r="A88" s="32"/>
      <c r="B88" s="33"/>
      <c r="C88" s="32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</row>
    <row r="89" spans="1:21" ht="12.75">
      <c r="A89" s="32"/>
      <c r="B89" s="33"/>
      <c r="C89" s="32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</row>
    <row r="90" spans="6:14" ht="12.75">
      <c r="F90" s="16"/>
      <c r="J90" s="16"/>
      <c r="K90" s="16"/>
      <c r="L90" s="16"/>
      <c r="M90" s="16"/>
      <c r="N90" s="16"/>
    </row>
    <row r="91" spans="10:14" ht="12.75">
      <c r="J91" s="16"/>
      <c r="K91" s="16"/>
      <c r="L91" s="16"/>
      <c r="M91" s="16"/>
      <c r="N91" s="16"/>
    </row>
    <row r="92" spans="10:14" ht="12.75">
      <c r="J92" s="16"/>
      <c r="K92" s="16"/>
      <c r="L92" s="16"/>
      <c r="M92" s="16"/>
      <c r="N92" s="16"/>
    </row>
    <row r="93" spans="10:14" ht="12.75">
      <c r="J93" s="16"/>
      <c r="K93" s="16"/>
      <c r="L93" s="16"/>
      <c r="M93" s="16"/>
      <c r="N93" s="16"/>
    </row>
    <row r="94" spans="10:14" ht="12.75">
      <c r="J94" s="16"/>
      <c r="K94" s="16"/>
      <c r="L94" s="16"/>
      <c r="M94" s="16"/>
      <c r="N94" s="16"/>
    </row>
    <row r="95" spans="10:14" ht="12.75">
      <c r="J95" s="16"/>
      <c r="K95" s="16"/>
      <c r="L95" s="16"/>
      <c r="M95" s="16"/>
      <c r="N95" s="16"/>
    </row>
    <row r="96" spans="10:14" ht="12.75">
      <c r="J96" s="16"/>
      <c r="K96" s="16"/>
      <c r="L96" s="16"/>
      <c r="M96" s="16"/>
      <c r="N96" s="16"/>
    </row>
    <row r="97" spans="10:14" ht="12.75">
      <c r="J97" s="16"/>
      <c r="K97" s="16"/>
      <c r="L97" s="16"/>
      <c r="M97" s="16"/>
      <c r="N97" s="16"/>
    </row>
    <row r="98" spans="10:14" ht="12.75">
      <c r="J98" s="16"/>
      <c r="K98" s="16"/>
      <c r="L98" s="16"/>
      <c r="M98" s="16"/>
      <c r="N98" s="16"/>
    </row>
  </sheetData>
  <sheetProtection password="F954" sheet="1" objects="1" scenarios="1"/>
  <mergeCells count="5">
    <mergeCell ref="A2:Q2"/>
    <mergeCell ref="R4:U4"/>
    <mergeCell ref="D4:F4"/>
    <mergeCell ref="G4:I4"/>
    <mergeCell ref="N4:Q4"/>
  </mergeCells>
  <conditionalFormatting sqref="D73:U73">
    <cfRule type="cellIs" priority="1" dxfId="9" operator="notEqual" stopIfTrue="1">
      <formula>0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4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8.57421875" style="0" customWidth="1"/>
    <col min="4" max="12" width="11.7109375" style="0" customWidth="1"/>
    <col min="13" max="13" width="10.7109375" style="0" customWidth="1"/>
    <col min="14" max="17" width="12.7109375" style="0" hidden="1" customWidth="1"/>
    <col min="18" max="20" width="11.7109375" style="0" customWidth="1"/>
    <col min="21" max="21" width="10.7109375" style="0" customWidth="1"/>
  </cols>
  <sheetData>
    <row r="1" ht="16.5">
      <c r="A1" s="1"/>
    </row>
    <row r="2" spans="1:17" ht="15.75" customHeight="1">
      <c r="A2" s="140" t="s">
        <v>660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21" ht="16.5">
      <c r="A3" s="34"/>
      <c r="B3" s="15"/>
      <c r="C3" s="3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ht="16.5" customHeight="1">
      <c r="A4" s="35"/>
      <c r="B4" s="20"/>
      <c r="C4" s="22"/>
      <c r="D4" s="141" t="s">
        <v>567</v>
      </c>
      <c r="E4" s="142"/>
      <c r="F4" s="143"/>
      <c r="G4" s="141" t="s">
        <v>568</v>
      </c>
      <c r="H4" s="142"/>
      <c r="I4" s="142"/>
      <c r="J4" s="72" t="s">
        <v>661</v>
      </c>
      <c r="K4" s="73"/>
      <c r="L4" s="73"/>
      <c r="M4" s="74"/>
      <c r="N4" s="142" t="s">
        <v>566</v>
      </c>
      <c r="O4" s="142"/>
      <c r="P4" s="142"/>
      <c r="Q4" s="143"/>
      <c r="R4" s="141" t="s">
        <v>510</v>
      </c>
      <c r="S4" s="142"/>
      <c r="T4" s="142"/>
      <c r="U4" s="143"/>
    </row>
    <row r="5" spans="1:21" ht="82.5">
      <c r="A5" s="36"/>
      <c r="B5" s="18" t="s">
        <v>1</v>
      </c>
      <c r="C5" s="21" t="s">
        <v>2</v>
      </c>
      <c r="D5" s="77" t="s">
        <v>3</v>
      </c>
      <c r="E5" s="78" t="s">
        <v>4</v>
      </c>
      <c r="F5" s="78" t="s">
        <v>0</v>
      </c>
      <c r="G5" s="77" t="s">
        <v>3</v>
      </c>
      <c r="H5" s="78" t="s">
        <v>4</v>
      </c>
      <c r="I5" s="78" t="s">
        <v>0</v>
      </c>
      <c r="J5" s="77" t="s">
        <v>3</v>
      </c>
      <c r="K5" s="78" t="s">
        <v>4</v>
      </c>
      <c r="L5" s="78" t="s">
        <v>0</v>
      </c>
      <c r="M5" s="79" t="s">
        <v>5</v>
      </c>
      <c r="N5" s="78" t="s">
        <v>3</v>
      </c>
      <c r="O5" s="78" t="s">
        <v>4</v>
      </c>
      <c r="P5" s="78" t="s">
        <v>0</v>
      </c>
      <c r="Q5" s="79" t="s">
        <v>5</v>
      </c>
      <c r="R5" s="77" t="s">
        <v>3</v>
      </c>
      <c r="S5" s="78" t="s">
        <v>4</v>
      </c>
      <c r="T5" s="78" t="s">
        <v>0</v>
      </c>
      <c r="U5" s="79" t="s">
        <v>5</v>
      </c>
    </row>
    <row r="6" spans="1:21" ht="16.5">
      <c r="A6" s="37"/>
      <c r="B6" s="3"/>
      <c r="C6" s="3"/>
      <c r="D6" s="4"/>
      <c r="E6" s="12"/>
      <c r="F6" s="11"/>
      <c r="G6" s="4"/>
      <c r="H6" s="12"/>
      <c r="I6" s="15"/>
      <c r="J6" s="70"/>
      <c r="K6" s="12"/>
      <c r="L6" s="12"/>
      <c r="M6" s="71"/>
      <c r="N6" s="15"/>
      <c r="O6" s="12"/>
      <c r="P6" s="12"/>
      <c r="Q6" s="11"/>
      <c r="R6" s="4"/>
      <c r="S6" s="12"/>
      <c r="T6" s="12"/>
      <c r="U6" s="11"/>
    </row>
    <row r="7" spans="1:21" ht="16.5">
      <c r="A7" s="5"/>
      <c r="B7" s="5" t="s">
        <v>9</v>
      </c>
      <c r="C7" s="6"/>
      <c r="D7" s="7"/>
      <c r="E7" s="13"/>
      <c r="F7" s="10"/>
      <c r="G7" s="7"/>
      <c r="H7" s="13"/>
      <c r="I7" s="16"/>
      <c r="J7" s="50"/>
      <c r="K7" s="13"/>
      <c r="L7" s="13"/>
      <c r="M7" s="51"/>
      <c r="N7" s="16"/>
      <c r="O7" s="13"/>
      <c r="P7" s="13"/>
      <c r="Q7" s="10"/>
      <c r="R7" s="7"/>
      <c r="S7" s="13"/>
      <c r="T7" s="13"/>
      <c r="U7" s="10"/>
    </row>
    <row r="8" spans="1:21" ht="16.5">
      <c r="A8" s="5"/>
      <c r="B8" s="6"/>
      <c r="C8" s="6"/>
      <c r="D8" s="7"/>
      <c r="E8" s="13"/>
      <c r="F8" s="10"/>
      <c r="G8" s="7"/>
      <c r="H8" s="13"/>
      <c r="I8" s="16"/>
      <c r="J8" s="50"/>
      <c r="K8" s="13"/>
      <c r="L8" s="13"/>
      <c r="M8" s="51"/>
      <c r="N8" s="16"/>
      <c r="O8" s="13"/>
      <c r="P8" s="13"/>
      <c r="Q8" s="10"/>
      <c r="R8" s="7"/>
      <c r="S8" s="13"/>
      <c r="T8" s="13"/>
      <c r="U8" s="10"/>
    </row>
    <row r="9" spans="1:21" ht="12.75">
      <c r="A9" s="23" t="s">
        <v>34</v>
      </c>
      <c r="B9" s="27" t="s">
        <v>122</v>
      </c>
      <c r="C9" s="23" t="s">
        <v>123</v>
      </c>
      <c r="D9" s="85">
        <f>'[2]FS161'!$R$53</f>
        <v>55143</v>
      </c>
      <c r="E9" s="85">
        <f>'[2]FS161'!$R$54</f>
        <v>7451</v>
      </c>
      <c r="F9" s="63">
        <f>$D9+$E9</f>
        <v>62594</v>
      </c>
      <c r="G9" s="87">
        <f>('[19]FS161'!$D$57)/1000</f>
        <v>-76077.817</v>
      </c>
      <c r="H9" s="85">
        <f>('[19]FS161'!$D$58)/1000</f>
        <v>21427.923</v>
      </c>
      <c r="I9" s="58">
        <f>($J9+$K9)</f>
        <v>77069.379</v>
      </c>
      <c r="J9" s="99">
        <f>('[19]FS161'!$M$57)/1000</f>
        <v>53434.62</v>
      </c>
      <c r="K9" s="85">
        <f>('[19]FS161'!$M$58)/1000</f>
        <v>23634.759</v>
      </c>
      <c r="L9" s="52">
        <f>($J9+$K9)</f>
        <v>77069.379</v>
      </c>
      <c r="M9" s="53">
        <f>IF($I9=0,0,$L9/$I9)</f>
        <v>1</v>
      </c>
      <c r="N9" s="87"/>
      <c r="O9" s="85"/>
      <c r="P9" s="52">
        <f>$N9+$O9</f>
        <v>0</v>
      </c>
      <c r="Q9" s="53">
        <f>IF($P9=0,0,$P9/$I9)</f>
        <v>0</v>
      </c>
      <c r="R9" s="85">
        <f>'[2]FS161'!$T$53</f>
        <v>50727</v>
      </c>
      <c r="S9" s="85">
        <f>'[2]FS161'!$T$54</f>
        <v>60005</v>
      </c>
      <c r="T9" s="52">
        <f aca="true" t="shared" si="0" ref="T9:T44">$R9+$S9</f>
        <v>110732</v>
      </c>
      <c r="U9" s="53">
        <f>IF($I9=0,0,$T9/$I9)</f>
        <v>1.436783342966861</v>
      </c>
    </row>
    <row r="10" spans="1:21" ht="12.75">
      <c r="A10" s="23" t="s">
        <v>34</v>
      </c>
      <c r="B10" s="27" t="s">
        <v>124</v>
      </c>
      <c r="C10" s="23" t="s">
        <v>125</v>
      </c>
      <c r="D10" s="85">
        <f>'[2]FS162'!$R$53</f>
        <v>129113</v>
      </c>
      <c r="E10" s="85">
        <f>'[2]FS162'!$R$54</f>
        <v>33804</v>
      </c>
      <c r="F10" s="63">
        <f aca="true" t="shared" si="1" ref="F10:F44">$D10+$E10</f>
        <v>162917</v>
      </c>
      <c r="G10" s="87">
        <f>('[19]FS162'!$D$57)/1000</f>
        <v>130342.93</v>
      </c>
      <c r="H10" s="85">
        <f>('[19]FS162'!$D$58)/1000</f>
        <v>33805</v>
      </c>
      <c r="I10" s="58">
        <f>($J10+$K10)</f>
        <v>199541.041</v>
      </c>
      <c r="J10" s="99">
        <f>('[19]FS162'!$M$57)/1000</f>
        <v>163597.796</v>
      </c>
      <c r="K10" s="85">
        <f>('[19]FS162'!$M$58)/1000</f>
        <v>35943.245</v>
      </c>
      <c r="L10" s="52">
        <f>($J10+$K10)</f>
        <v>199541.041</v>
      </c>
      <c r="M10" s="53">
        <f>IF($I10=0,0,$L10/$I10)</f>
        <v>1</v>
      </c>
      <c r="N10" s="87"/>
      <c r="O10" s="85"/>
      <c r="P10" s="52">
        <f aca="true" t="shared" si="2" ref="P10:P44">$N10+$O10</f>
        <v>0</v>
      </c>
      <c r="Q10" s="53">
        <f aca="true" t="shared" si="3" ref="Q10:Q44">IF($P10=0,0,$P10/$I10)</f>
        <v>0</v>
      </c>
      <c r="R10" s="85">
        <f>'[2]FS162'!$T$53</f>
        <v>161724</v>
      </c>
      <c r="S10" s="85">
        <f>'[2]FS162'!$T$54</f>
        <v>30896</v>
      </c>
      <c r="T10" s="52">
        <f t="shared" si="0"/>
        <v>192620</v>
      </c>
      <c r="U10" s="53">
        <f>IF($I10=0,0,$T10/$I10)</f>
        <v>0.9653152004955211</v>
      </c>
    </row>
    <row r="11" spans="1:21" ht="12.75">
      <c r="A11" s="23" t="s">
        <v>34</v>
      </c>
      <c r="B11" s="27" t="s">
        <v>126</v>
      </c>
      <c r="C11" s="23" t="s">
        <v>127</v>
      </c>
      <c r="D11" s="85">
        <f>'[2]FS163'!$R$53</f>
        <v>61000</v>
      </c>
      <c r="E11" s="85">
        <f>'[2]FS163'!$R$54</f>
        <v>24196</v>
      </c>
      <c r="F11" s="63">
        <f t="shared" si="1"/>
        <v>85196</v>
      </c>
      <c r="G11" s="87">
        <f>('[19]FS163'!$D$57)/1000</f>
        <v>56345.378</v>
      </c>
      <c r="H11" s="85">
        <f>('[19]FS163'!$D$58)/1000</f>
        <v>29827.759</v>
      </c>
      <c r="I11" s="58">
        <f>($J11+$K11)</f>
        <v>70576.931</v>
      </c>
      <c r="J11" s="99">
        <f>('[19]FS163'!$M$57)/1000</f>
        <v>52309.595</v>
      </c>
      <c r="K11" s="85">
        <f>('[19]FS163'!$M$58)/1000</f>
        <v>18267.336</v>
      </c>
      <c r="L11" s="52">
        <f>($J11+$K11)</f>
        <v>70576.931</v>
      </c>
      <c r="M11" s="53">
        <f>IF($I11=0,0,$L11/$I11)</f>
        <v>1</v>
      </c>
      <c r="N11" s="87"/>
      <c r="O11" s="85"/>
      <c r="P11" s="52">
        <f t="shared" si="2"/>
        <v>0</v>
      </c>
      <c r="Q11" s="53">
        <f t="shared" si="3"/>
        <v>0</v>
      </c>
      <c r="R11" s="85">
        <f>'[2]FS163'!$T$53</f>
        <v>58228</v>
      </c>
      <c r="S11" s="85">
        <f>'[2]FS163'!$T$54</f>
        <v>216</v>
      </c>
      <c r="T11" s="52">
        <f t="shared" si="0"/>
        <v>58444</v>
      </c>
      <c r="U11" s="53">
        <f>IF($I11=0,0,$T11/$I11)</f>
        <v>0.8280892803343914</v>
      </c>
    </row>
    <row r="12" spans="1:21" ht="12.75">
      <c r="A12" s="23" t="s">
        <v>53</v>
      </c>
      <c r="B12" s="27" t="s">
        <v>128</v>
      </c>
      <c r="C12" s="23" t="s">
        <v>129</v>
      </c>
      <c r="D12" s="85">
        <f>'[2]DC16'!$R$53</f>
        <v>25331</v>
      </c>
      <c r="E12" s="85">
        <f>'[2]DC16'!$R$54</f>
        <v>1380</v>
      </c>
      <c r="F12" s="63">
        <f t="shared" si="1"/>
        <v>26711</v>
      </c>
      <c r="G12" s="87">
        <f>('[19]DC16'!$D$57)/1000</f>
        <v>26710.886</v>
      </c>
      <c r="H12" s="85">
        <f>('[19]DC16'!$D$58)/1000</f>
        <v>1380</v>
      </c>
      <c r="I12" s="58">
        <f>($J12+$K12)</f>
        <v>33300.435</v>
      </c>
      <c r="J12" s="99">
        <f>('[19]DC16'!$M$57)/1000</f>
        <v>32702.206</v>
      </c>
      <c r="K12" s="85">
        <f>('[19]DC16'!$M$58)/1000</f>
        <v>598.229</v>
      </c>
      <c r="L12" s="52">
        <f>($J12+$K12)</f>
        <v>33300.435</v>
      </c>
      <c r="M12" s="53">
        <f>IF($I12=0,0,$L12/$I12)</f>
        <v>1</v>
      </c>
      <c r="N12" s="87"/>
      <c r="O12" s="85"/>
      <c r="P12" s="52">
        <f t="shared" si="2"/>
        <v>0</v>
      </c>
      <c r="Q12" s="53">
        <f t="shared" si="3"/>
        <v>0</v>
      </c>
      <c r="R12" s="85">
        <f>'[2]DC16'!$T$53</f>
        <v>29845</v>
      </c>
      <c r="S12" s="85">
        <f>'[2]DC16'!$T$54</f>
        <v>3359</v>
      </c>
      <c r="T12" s="52">
        <f t="shared" si="0"/>
        <v>33204</v>
      </c>
      <c r="U12" s="53">
        <f>IF($I12=0,0,$T12/$I12)</f>
        <v>0.9971040918834845</v>
      </c>
    </row>
    <row r="13" spans="1:21" ht="16.5">
      <c r="A13" s="24"/>
      <c r="B13" s="80" t="s">
        <v>518</v>
      </c>
      <c r="C13" s="24"/>
      <c r="D13" s="54">
        <f>SUM(D9:D12)</f>
        <v>270587</v>
      </c>
      <c r="E13" s="54">
        <f>SUM(E9:E12)</f>
        <v>66831</v>
      </c>
      <c r="F13" s="98">
        <f t="shared" si="1"/>
        <v>337418</v>
      </c>
      <c r="G13" s="61">
        <f>SUM(G9:G12)</f>
        <v>137321.37699999998</v>
      </c>
      <c r="H13" s="54">
        <f>SUM(H9:H12)</f>
        <v>86440.682</v>
      </c>
      <c r="I13" s="59">
        <f>$J13+$K13</f>
        <v>380487.786</v>
      </c>
      <c r="J13" s="100">
        <f>SUM(J9:J12)</f>
        <v>302044.217</v>
      </c>
      <c r="K13" s="54">
        <f>SUM(K9:K12)</f>
        <v>78443.569</v>
      </c>
      <c r="L13" s="54">
        <f>$J13+$K13</f>
        <v>380487.786</v>
      </c>
      <c r="M13" s="55">
        <f>IF($I13=0,0,$L13/$I13)</f>
        <v>1</v>
      </c>
      <c r="N13" s="61">
        <f>SUM(N9:N12)</f>
        <v>0</v>
      </c>
      <c r="O13" s="54">
        <f>SUM(O9:O12)</f>
        <v>0</v>
      </c>
      <c r="P13" s="54">
        <f t="shared" si="2"/>
        <v>0</v>
      </c>
      <c r="Q13" s="55">
        <f t="shared" si="3"/>
        <v>0</v>
      </c>
      <c r="R13" s="54">
        <f>SUM(R9:R12)</f>
        <v>300524</v>
      </c>
      <c r="S13" s="54">
        <f>SUM(S9:S12)</f>
        <v>94476</v>
      </c>
      <c r="T13" s="54">
        <f t="shared" si="0"/>
        <v>395000</v>
      </c>
      <c r="U13" s="55">
        <f>IF($I13=0,0,$T13/$I13)</f>
        <v>1.0381410771487944</v>
      </c>
    </row>
    <row r="14" spans="1:21" ht="16.5">
      <c r="A14" s="24"/>
      <c r="B14" s="28"/>
      <c r="C14" s="24"/>
      <c r="D14" s="54"/>
      <c r="E14" s="54"/>
      <c r="F14" s="98"/>
      <c r="G14" s="61"/>
      <c r="H14" s="54"/>
      <c r="I14" s="59"/>
      <c r="J14" s="100"/>
      <c r="K14" s="54"/>
      <c r="L14" s="54"/>
      <c r="M14" s="55"/>
      <c r="N14" s="61"/>
      <c r="O14" s="54"/>
      <c r="P14" s="54"/>
      <c r="Q14" s="55"/>
      <c r="R14" s="54"/>
      <c r="S14" s="54"/>
      <c r="T14" s="54"/>
      <c r="U14" s="55"/>
    </row>
    <row r="15" spans="1:21" ht="12.75">
      <c r="A15" s="23" t="s">
        <v>34</v>
      </c>
      <c r="B15" s="27" t="s">
        <v>130</v>
      </c>
      <c r="C15" s="23" t="s">
        <v>131</v>
      </c>
      <c r="D15" s="85">
        <f>'[2]FS171'!$R$53</f>
        <v>42736</v>
      </c>
      <c r="E15" s="85">
        <f>'[2]FS171'!$R$54</f>
        <v>19500</v>
      </c>
      <c r="F15" s="63">
        <f t="shared" si="1"/>
        <v>62236</v>
      </c>
      <c r="G15" s="87">
        <f>('[19]FS171'!$D$57)/1000</f>
        <v>34672.023</v>
      </c>
      <c r="H15" s="85">
        <f>('[19]FS171'!$D$58)/1000</f>
        <v>13369.662</v>
      </c>
      <c r="I15" s="58">
        <f>($J15+$K15)</f>
        <v>29428.195</v>
      </c>
      <c r="J15" s="99">
        <f>('[19]FS171'!$M$57)/1000</f>
        <v>29129.725</v>
      </c>
      <c r="K15" s="85">
        <f>('[19]FS171'!$M$58)/1000</f>
        <v>298.47</v>
      </c>
      <c r="L15" s="52">
        <f>($J15+$K15)</f>
        <v>29428.195</v>
      </c>
      <c r="M15" s="53">
        <f>IF($I15=0,0,$L15/$I15)</f>
        <v>1</v>
      </c>
      <c r="N15" s="87"/>
      <c r="O15" s="85"/>
      <c r="P15" s="52">
        <f t="shared" si="2"/>
        <v>0</v>
      </c>
      <c r="Q15" s="53">
        <f t="shared" si="3"/>
        <v>0</v>
      </c>
      <c r="R15" s="85">
        <f>'[2]FS171'!$T$53</f>
        <v>45724</v>
      </c>
      <c r="S15" s="85">
        <f>'[2]FS171'!$T$54</f>
        <v>65</v>
      </c>
      <c r="T15" s="52">
        <f t="shared" si="0"/>
        <v>45789</v>
      </c>
      <c r="U15" s="53">
        <f>IF($I15=0,0,$T15/$I15)</f>
        <v>1.5559567958551315</v>
      </c>
    </row>
    <row r="16" spans="1:21" ht="12.75">
      <c r="A16" s="23" t="s">
        <v>34</v>
      </c>
      <c r="B16" s="27" t="s">
        <v>132</v>
      </c>
      <c r="C16" s="23" t="s">
        <v>133</v>
      </c>
      <c r="D16" s="85">
        <f>'[2]FS172'!$R$53</f>
        <v>2619323</v>
      </c>
      <c r="E16" s="85">
        <f>'[2]FS172'!$R$54</f>
        <v>841739</v>
      </c>
      <c r="F16" s="63">
        <f t="shared" si="1"/>
        <v>3461062</v>
      </c>
      <c r="G16" s="87">
        <f>('[19]FS172'!$D$57)/1000</f>
        <v>2693617.424</v>
      </c>
      <c r="H16" s="85">
        <f>('[19]FS172'!$D$58)/1000</f>
        <v>928321.425</v>
      </c>
      <c r="I16" s="58">
        <f>($J16+$K16)</f>
        <v>3296776.3279999997</v>
      </c>
      <c r="J16" s="99">
        <f>('[19]FS172'!$M$57)/1000</f>
        <v>2594285.057</v>
      </c>
      <c r="K16" s="85">
        <f>('[19]FS172'!$M$58)/1000</f>
        <v>702491.271</v>
      </c>
      <c r="L16" s="52">
        <f>($J16+$K16)</f>
        <v>3296776.3279999997</v>
      </c>
      <c r="M16" s="53">
        <f>IF($I16=0,0,$L16/$I16)</f>
        <v>1</v>
      </c>
      <c r="N16" s="87"/>
      <c r="O16" s="85"/>
      <c r="P16" s="52">
        <f t="shared" si="2"/>
        <v>0</v>
      </c>
      <c r="Q16" s="53">
        <f t="shared" si="3"/>
        <v>0</v>
      </c>
      <c r="R16" s="85">
        <f>'[2]FS172'!$T$53</f>
        <v>2412760</v>
      </c>
      <c r="S16" s="85">
        <f>'[2]FS172'!$T$54</f>
        <v>699250.289</v>
      </c>
      <c r="T16" s="52">
        <f t="shared" si="0"/>
        <v>3112010.289</v>
      </c>
      <c r="U16" s="53">
        <f>IF($I16=0,0,$T16/$I16)</f>
        <v>0.9439555430464739</v>
      </c>
    </row>
    <row r="17" spans="1:21" ht="12.75">
      <c r="A17" s="23" t="s">
        <v>34</v>
      </c>
      <c r="B17" s="27" t="s">
        <v>134</v>
      </c>
      <c r="C17" s="23" t="s">
        <v>135</v>
      </c>
      <c r="D17" s="85">
        <f>'[2]FS173'!$R$53</f>
        <v>117043</v>
      </c>
      <c r="E17" s="85">
        <f>'[2]FS173'!$R$54</f>
        <v>34773</v>
      </c>
      <c r="F17" s="63">
        <f t="shared" si="1"/>
        <v>151816</v>
      </c>
      <c r="G17" s="87">
        <f>('[19]FS173'!$D$57)/1000</f>
        <v>122924.454</v>
      </c>
      <c r="H17" s="85">
        <f>('[19]FS173'!$D$58)/1000</f>
        <v>29677.972</v>
      </c>
      <c r="I17" s="58">
        <f>($J17+$K17)</f>
        <v>121024.353</v>
      </c>
      <c r="J17" s="99">
        <f>('[19]FS173'!$M$57)/1000</f>
        <v>102158.412</v>
      </c>
      <c r="K17" s="85">
        <f>('[19]FS173'!$M$58)/1000</f>
        <v>18865.941</v>
      </c>
      <c r="L17" s="52">
        <f>($J17+$K17)</f>
        <v>121024.353</v>
      </c>
      <c r="M17" s="53">
        <f>IF($I17=0,0,$L17/$I17)</f>
        <v>1</v>
      </c>
      <c r="N17" s="87"/>
      <c r="O17" s="85"/>
      <c r="P17" s="52">
        <f t="shared" si="2"/>
        <v>0</v>
      </c>
      <c r="Q17" s="53">
        <f t="shared" si="3"/>
        <v>0</v>
      </c>
      <c r="R17" s="85">
        <f>'[2]FS173'!$T$53</f>
        <v>110215</v>
      </c>
      <c r="S17" s="85">
        <f>'[2]FS173'!$T$54</f>
        <v>11902</v>
      </c>
      <c r="T17" s="52">
        <f t="shared" si="0"/>
        <v>122117</v>
      </c>
      <c r="U17" s="53">
        <f>IF($I17=0,0,$T17/$I17)</f>
        <v>1.0090283234152055</v>
      </c>
    </row>
    <row r="18" spans="1:21" ht="12.75">
      <c r="A18" s="23" t="s">
        <v>53</v>
      </c>
      <c r="B18" s="27" t="s">
        <v>136</v>
      </c>
      <c r="C18" s="23" t="s">
        <v>137</v>
      </c>
      <c r="D18" s="85">
        <f>'[2]DC17'!$R$53</f>
        <v>94527</v>
      </c>
      <c r="E18" s="85">
        <f>'[2]DC17'!$R$54</f>
        <v>600</v>
      </c>
      <c r="F18" s="63">
        <f t="shared" si="1"/>
        <v>95127</v>
      </c>
      <c r="G18" s="87">
        <f>('[19]DC17'!$D$57)/1000</f>
        <v>150366.565</v>
      </c>
      <c r="H18" s="85">
        <f>('[19]DC17'!$D$58)/1000</f>
        <v>600</v>
      </c>
      <c r="I18" s="58">
        <f>($J18+$K18)</f>
        <v>120978.599</v>
      </c>
      <c r="J18" s="99">
        <f>('[19]DC17'!$M$57)/1000</f>
        <v>120978.599</v>
      </c>
      <c r="K18" s="85">
        <f>('[19]DC17'!$M$58)/1000</f>
        <v>0</v>
      </c>
      <c r="L18" s="52">
        <f>($J18+$K18)</f>
        <v>120978.599</v>
      </c>
      <c r="M18" s="53">
        <f>IF($I18=0,0,$L18/$I18)</f>
        <v>1</v>
      </c>
      <c r="N18" s="87"/>
      <c r="O18" s="85"/>
      <c r="P18" s="52">
        <f t="shared" si="2"/>
        <v>0</v>
      </c>
      <c r="Q18" s="53">
        <f t="shared" si="3"/>
        <v>0</v>
      </c>
      <c r="R18" s="85">
        <f>'[2]DC17'!$T$53</f>
        <v>126507</v>
      </c>
      <c r="S18" s="85">
        <f>'[2]DC17'!$T$54</f>
        <v>453</v>
      </c>
      <c r="T18" s="52">
        <f t="shared" si="0"/>
        <v>126960</v>
      </c>
      <c r="U18" s="53">
        <f>IF($I18=0,0,$T18/$I18)</f>
        <v>1.0494418107784502</v>
      </c>
    </row>
    <row r="19" spans="1:21" ht="16.5">
      <c r="A19" s="24"/>
      <c r="B19" s="80" t="s">
        <v>519</v>
      </c>
      <c r="C19" s="24"/>
      <c r="D19" s="54">
        <f>SUM(D15:D18)</f>
        <v>2873629</v>
      </c>
      <c r="E19" s="54">
        <f>SUM(E15:E18)</f>
        <v>896612</v>
      </c>
      <c r="F19" s="98">
        <f t="shared" si="1"/>
        <v>3770241</v>
      </c>
      <c r="G19" s="61">
        <f>SUM(G15:G18)</f>
        <v>3001580.466</v>
      </c>
      <c r="H19" s="54">
        <f>SUM(H15:H18)</f>
        <v>971969.059</v>
      </c>
      <c r="I19" s="59">
        <f>$J19+$K19</f>
        <v>3568207.475</v>
      </c>
      <c r="J19" s="100">
        <f>SUM(J15:J18)</f>
        <v>2846551.793</v>
      </c>
      <c r="K19" s="54">
        <f>SUM(K15:K18)</f>
        <v>721655.6819999999</v>
      </c>
      <c r="L19" s="54">
        <f>$J19+$K19</f>
        <v>3568207.475</v>
      </c>
      <c r="M19" s="55">
        <f>IF($I19=0,0,$L19/$I19)</f>
        <v>1</v>
      </c>
      <c r="N19" s="61">
        <f>SUM(N15:N18)</f>
        <v>0</v>
      </c>
      <c r="O19" s="54">
        <f>SUM(O15:O18)</f>
        <v>0</v>
      </c>
      <c r="P19" s="54">
        <f t="shared" si="2"/>
        <v>0</v>
      </c>
      <c r="Q19" s="55">
        <f t="shared" si="3"/>
        <v>0</v>
      </c>
      <c r="R19" s="54">
        <f>SUM(R15:R18)</f>
        <v>2695206</v>
      </c>
      <c r="S19" s="54">
        <f>SUM(S15:S18)</f>
        <v>711670.289</v>
      </c>
      <c r="T19" s="54">
        <f t="shared" si="0"/>
        <v>3406876.289</v>
      </c>
      <c r="U19" s="55">
        <f>IF($I19=0,0,$T19/$I19)</f>
        <v>0.95478648953842</v>
      </c>
    </row>
    <row r="20" spans="1:21" ht="16.5">
      <c r="A20" s="24"/>
      <c r="B20" s="28"/>
      <c r="C20" s="24"/>
      <c r="D20" s="54"/>
      <c r="E20" s="54"/>
      <c r="F20" s="98"/>
      <c r="G20" s="61"/>
      <c r="H20" s="54"/>
      <c r="I20" s="59"/>
      <c r="J20" s="100"/>
      <c r="K20" s="54"/>
      <c r="L20" s="54"/>
      <c r="M20" s="55"/>
      <c r="N20" s="61"/>
      <c r="O20" s="54"/>
      <c r="P20" s="54"/>
      <c r="Q20" s="55"/>
      <c r="R20" s="54"/>
      <c r="S20" s="54"/>
      <c r="T20" s="54"/>
      <c r="U20" s="55"/>
    </row>
    <row r="21" spans="1:21" ht="12.75">
      <c r="A21" s="23" t="s">
        <v>34</v>
      </c>
      <c r="B21" s="27" t="s">
        <v>138</v>
      </c>
      <c r="C21" s="23" t="s">
        <v>139</v>
      </c>
      <c r="D21" s="85">
        <f>'[2]FS181'!$R$53</f>
        <v>121975</v>
      </c>
      <c r="E21" s="85">
        <f>'[2]FS181'!$R$54</f>
        <v>28478</v>
      </c>
      <c r="F21" s="63">
        <f t="shared" si="1"/>
        <v>150453</v>
      </c>
      <c r="G21" s="87">
        <f>('[19]FS181'!$D$57)/1000</f>
        <v>132386.986</v>
      </c>
      <c r="H21" s="85">
        <f>('[19]FS181'!$D$58)/1000</f>
        <v>28738</v>
      </c>
      <c r="I21" s="58">
        <f aca="true" t="shared" si="4" ref="I21:I26">($J21+$K21)</f>
        <v>75330.1</v>
      </c>
      <c r="J21" s="99">
        <f>('[19]FS181'!$M$57)/1000</f>
        <v>56251.317</v>
      </c>
      <c r="K21" s="85">
        <f>('[19]FS181'!$M$58)/1000</f>
        <v>19078.783</v>
      </c>
      <c r="L21" s="52">
        <f aca="true" t="shared" si="5" ref="L21:L26">($J21+$K21)</f>
        <v>75330.1</v>
      </c>
      <c r="M21" s="53">
        <f aca="true" t="shared" si="6" ref="M21:M27">IF($I21=0,0,$L21/$I21)</f>
        <v>1</v>
      </c>
      <c r="N21" s="87"/>
      <c r="O21" s="85"/>
      <c r="P21" s="52">
        <f t="shared" si="2"/>
        <v>0</v>
      </c>
      <c r="Q21" s="53">
        <f t="shared" si="3"/>
        <v>0</v>
      </c>
      <c r="R21" s="85">
        <f>'[2]FS181'!$T$53</f>
        <v>132405</v>
      </c>
      <c r="S21" s="85">
        <f>'[2]FS181'!$T$54</f>
        <v>29782</v>
      </c>
      <c r="T21" s="52">
        <f t="shared" si="0"/>
        <v>162187</v>
      </c>
      <c r="U21" s="53">
        <f aca="true" t="shared" si="7" ref="U21:U27">IF($I21=0,0,$T21/$I21)</f>
        <v>2.1530171870208585</v>
      </c>
    </row>
    <row r="22" spans="1:21" ht="12.75">
      <c r="A22" s="23" t="s">
        <v>34</v>
      </c>
      <c r="B22" s="27" t="s">
        <v>140</v>
      </c>
      <c r="C22" s="23" t="s">
        <v>141</v>
      </c>
      <c r="D22" s="85">
        <f>'[2]FS182'!$R$53</f>
        <v>41179</v>
      </c>
      <c r="E22" s="85">
        <f>'[2]FS182'!$R$54</f>
        <v>63449</v>
      </c>
      <c r="F22" s="63">
        <f t="shared" si="1"/>
        <v>104628</v>
      </c>
      <c r="G22" s="87">
        <f>('[19]FS182'!$D$57)/1000</f>
        <v>42269.713</v>
      </c>
      <c r="H22" s="85">
        <f>('[19]FS182'!$D$58)/1000</f>
        <v>63449</v>
      </c>
      <c r="I22" s="58">
        <f t="shared" si="4"/>
        <v>84147.015</v>
      </c>
      <c r="J22" s="99">
        <f>('[19]FS182'!$M$57)/1000</f>
        <v>36378.716</v>
      </c>
      <c r="K22" s="85">
        <f>('[19]FS182'!$M$58)/1000</f>
        <v>47768.299</v>
      </c>
      <c r="L22" s="52">
        <f t="shared" si="5"/>
        <v>84147.015</v>
      </c>
      <c r="M22" s="53">
        <f t="shared" si="6"/>
        <v>1</v>
      </c>
      <c r="N22" s="87"/>
      <c r="O22" s="85"/>
      <c r="P22" s="52">
        <f t="shared" si="2"/>
        <v>0</v>
      </c>
      <c r="Q22" s="53">
        <f t="shared" si="3"/>
        <v>0</v>
      </c>
      <c r="R22" s="85">
        <f>'[2]FS182'!$T$53</f>
        <v>47923</v>
      </c>
      <c r="S22" s="85">
        <f>'[2]FS182'!$T$54</f>
        <v>27809</v>
      </c>
      <c r="T22" s="52">
        <f t="shared" si="0"/>
        <v>75732</v>
      </c>
      <c r="U22" s="53">
        <f t="shared" si="7"/>
        <v>0.8999962743776473</v>
      </c>
    </row>
    <row r="23" spans="1:21" ht="12.75">
      <c r="A23" s="23" t="s">
        <v>34</v>
      </c>
      <c r="B23" s="27" t="s">
        <v>142</v>
      </c>
      <c r="C23" s="23" t="s">
        <v>143</v>
      </c>
      <c r="D23" s="85">
        <f>'[2]FS183'!$R$53</f>
        <v>76774</v>
      </c>
      <c r="E23" s="85">
        <f>'[2]FS183'!$R$54</f>
        <v>22290</v>
      </c>
      <c r="F23" s="63">
        <f t="shared" si="1"/>
        <v>99064</v>
      </c>
      <c r="G23" s="87">
        <f>('[19]FS183'!$D$57)/1000</f>
        <v>68068.296</v>
      </c>
      <c r="H23" s="85">
        <f>('[19]FS183'!$D$58)/1000</f>
        <v>22946.275</v>
      </c>
      <c r="I23" s="58">
        <f t="shared" si="4"/>
        <v>92941.88399999999</v>
      </c>
      <c r="J23" s="99">
        <f>('[19]FS183'!$M$57)/1000</f>
        <v>66482.824</v>
      </c>
      <c r="K23" s="85">
        <f>('[19]FS183'!$M$58)/1000</f>
        <v>26459.06</v>
      </c>
      <c r="L23" s="52">
        <f t="shared" si="5"/>
        <v>92941.88399999999</v>
      </c>
      <c r="M23" s="53">
        <f t="shared" si="6"/>
        <v>1</v>
      </c>
      <c r="N23" s="87"/>
      <c r="O23" s="85"/>
      <c r="P23" s="52">
        <f t="shared" si="2"/>
        <v>0</v>
      </c>
      <c r="Q23" s="53">
        <f t="shared" si="3"/>
        <v>0</v>
      </c>
      <c r="R23" s="85">
        <f>'[2]FS183'!$T$53</f>
        <v>74545</v>
      </c>
      <c r="S23" s="85">
        <f>'[2]FS183'!$T$54</f>
        <v>29682</v>
      </c>
      <c r="T23" s="52">
        <f t="shared" si="0"/>
        <v>104227</v>
      </c>
      <c r="U23" s="53">
        <f t="shared" si="7"/>
        <v>1.1214212098390433</v>
      </c>
    </row>
    <row r="24" spans="1:21" ht="12.75">
      <c r="A24" s="23" t="s">
        <v>34</v>
      </c>
      <c r="B24" s="27" t="s">
        <v>144</v>
      </c>
      <c r="C24" s="23" t="s">
        <v>145</v>
      </c>
      <c r="D24" s="85">
        <f>'[2]FS184'!$R$53</f>
        <v>1167018</v>
      </c>
      <c r="E24" s="85">
        <f>'[2]FS184'!$R$54</f>
        <v>172232</v>
      </c>
      <c r="F24" s="63">
        <f t="shared" si="1"/>
        <v>1339250</v>
      </c>
      <c r="G24" s="87">
        <f>('[19]FS184'!$D$57)/1000</f>
        <v>1222017.953</v>
      </c>
      <c r="H24" s="85">
        <f>('[19]FS184'!$D$58)/1000</f>
        <v>260388</v>
      </c>
      <c r="I24" s="58">
        <f t="shared" si="4"/>
        <v>1005549.3389999999</v>
      </c>
      <c r="J24" s="99">
        <f>('[19]FS184'!$M$57)/1000</f>
        <v>859943.913</v>
      </c>
      <c r="K24" s="85">
        <f>('[19]FS184'!$M$58)/1000</f>
        <v>145605.426</v>
      </c>
      <c r="L24" s="52">
        <f t="shared" si="5"/>
        <v>1005549.3389999999</v>
      </c>
      <c r="M24" s="53">
        <f t="shared" si="6"/>
        <v>1</v>
      </c>
      <c r="N24" s="87"/>
      <c r="O24" s="85"/>
      <c r="P24" s="52">
        <f t="shared" si="2"/>
        <v>0</v>
      </c>
      <c r="Q24" s="53">
        <f t="shared" si="3"/>
        <v>0</v>
      </c>
      <c r="R24" s="85">
        <f>'[2]FS184'!$T$53</f>
        <v>1153161</v>
      </c>
      <c r="S24" s="85">
        <f>'[2]FS184'!$T$54</f>
        <v>218742</v>
      </c>
      <c r="T24" s="52">
        <f t="shared" si="0"/>
        <v>1371903</v>
      </c>
      <c r="U24" s="53">
        <f t="shared" si="7"/>
        <v>1.3643318600003576</v>
      </c>
    </row>
    <row r="25" spans="1:21" ht="12.75">
      <c r="A25" s="23" t="s">
        <v>34</v>
      </c>
      <c r="B25" s="27" t="s">
        <v>146</v>
      </c>
      <c r="C25" s="23" t="s">
        <v>147</v>
      </c>
      <c r="D25" s="85">
        <f>'[2]FS185'!$R$53</f>
        <v>146333</v>
      </c>
      <c r="E25" s="85">
        <f>'[2]FS185'!$R$54</f>
        <v>58077</v>
      </c>
      <c r="F25" s="63">
        <f t="shared" si="1"/>
        <v>204410</v>
      </c>
      <c r="G25" s="87">
        <f>('[19]FS185'!$D$57)/1000</f>
        <v>228568.487</v>
      </c>
      <c r="H25" s="85">
        <f>('[19]FS185'!$D$58)/1000</f>
        <v>58076.587</v>
      </c>
      <c r="I25" s="58">
        <f t="shared" si="4"/>
        <v>83638.736</v>
      </c>
      <c r="J25" s="99">
        <f>('[19]FS185'!$M$57)/1000</f>
        <v>56192.689</v>
      </c>
      <c r="K25" s="85">
        <f>('[19]FS185'!$M$58)/1000</f>
        <v>27446.047</v>
      </c>
      <c r="L25" s="52">
        <f t="shared" si="5"/>
        <v>83638.736</v>
      </c>
      <c r="M25" s="53">
        <f t="shared" si="6"/>
        <v>1</v>
      </c>
      <c r="N25" s="87"/>
      <c r="O25" s="85"/>
      <c r="P25" s="52">
        <f t="shared" si="2"/>
        <v>0</v>
      </c>
      <c r="Q25" s="53">
        <f t="shared" si="3"/>
        <v>0</v>
      </c>
      <c r="R25" s="85">
        <f>'[2]FS185'!$T$53</f>
        <v>56192</v>
      </c>
      <c r="S25" s="85">
        <f>'[2]FS185'!$T$54</f>
        <v>21446</v>
      </c>
      <c r="T25" s="52">
        <f t="shared" si="0"/>
        <v>77638</v>
      </c>
      <c r="U25" s="53">
        <f t="shared" si="7"/>
        <v>0.9282541046531357</v>
      </c>
    </row>
    <row r="26" spans="1:21" ht="12.75">
      <c r="A26" s="23" t="s">
        <v>53</v>
      </c>
      <c r="B26" s="27" t="s">
        <v>148</v>
      </c>
      <c r="C26" s="23" t="s">
        <v>149</v>
      </c>
      <c r="D26" s="85">
        <f>'[2]DC18'!$R$53</f>
        <v>76890</v>
      </c>
      <c r="E26" s="85">
        <f>'[2]DC18'!$R$54</f>
        <v>28738</v>
      </c>
      <c r="F26" s="63">
        <f t="shared" si="1"/>
        <v>105628</v>
      </c>
      <c r="G26" s="87">
        <f>('[19]DC18'!$D$57)/1000</f>
        <v>91595.594</v>
      </c>
      <c r="H26" s="85">
        <f>('[19]DC18'!$D$58)/1000</f>
        <v>27556.119</v>
      </c>
      <c r="I26" s="58">
        <f t="shared" si="4"/>
        <v>90280.753</v>
      </c>
      <c r="J26" s="99">
        <f>('[19]DC18'!$M$57)/1000</f>
        <v>70038.971</v>
      </c>
      <c r="K26" s="85">
        <f>('[19]DC18'!$M$58)/1000</f>
        <v>20241.782</v>
      </c>
      <c r="L26" s="52">
        <f t="shared" si="5"/>
        <v>90280.753</v>
      </c>
      <c r="M26" s="53">
        <f t="shared" si="6"/>
        <v>1</v>
      </c>
      <c r="N26" s="87"/>
      <c r="O26" s="85"/>
      <c r="P26" s="52">
        <f t="shared" si="2"/>
        <v>0</v>
      </c>
      <c r="Q26" s="53">
        <f t="shared" si="3"/>
        <v>0</v>
      </c>
      <c r="R26" s="85">
        <f>'[2]DC18'!$T$53</f>
        <v>84124</v>
      </c>
      <c r="S26" s="85">
        <f>'[2]DC18'!$T$54</f>
        <v>13124</v>
      </c>
      <c r="T26" s="52">
        <f t="shared" si="0"/>
        <v>97248</v>
      </c>
      <c r="U26" s="53">
        <f t="shared" si="7"/>
        <v>1.0771731157359754</v>
      </c>
    </row>
    <row r="27" spans="1:21" ht="16.5">
      <c r="A27" s="24"/>
      <c r="B27" s="80" t="s">
        <v>520</v>
      </c>
      <c r="C27" s="24"/>
      <c r="D27" s="54">
        <f>SUM(D21:D26)</f>
        <v>1630169</v>
      </c>
      <c r="E27" s="54">
        <f>SUM(E21:E26)</f>
        <v>373264</v>
      </c>
      <c r="F27" s="98">
        <f t="shared" si="1"/>
        <v>2003433</v>
      </c>
      <c r="G27" s="61">
        <f>SUM(G21:G26)</f>
        <v>1784907.029</v>
      </c>
      <c r="H27" s="54">
        <f>SUM(H21:H26)</f>
        <v>461153.981</v>
      </c>
      <c r="I27" s="59">
        <f>$J27+$K27</f>
        <v>1431887.8269999996</v>
      </c>
      <c r="J27" s="100">
        <f>SUM(J21:J26)</f>
        <v>1145288.4299999997</v>
      </c>
      <c r="K27" s="54">
        <f>SUM(K21:K26)</f>
        <v>286599.397</v>
      </c>
      <c r="L27" s="54">
        <f>$J27+$K27</f>
        <v>1431887.8269999996</v>
      </c>
      <c r="M27" s="55">
        <f t="shared" si="6"/>
        <v>1</v>
      </c>
      <c r="N27" s="61">
        <f>SUM(N21:N26)</f>
        <v>0</v>
      </c>
      <c r="O27" s="54">
        <f>SUM(O21:O26)</f>
        <v>0</v>
      </c>
      <c r="P27" s="54">
        <f t="shared" si="2"/>
        <v>0</v>
      </c>
      <c r="Q27" s="55">
        <f t="shared" si="3"/>
        <v>0</v>
      </c>
      <c r="R27" s="54">
        <f>SUM(R21:R26)</f>
        <v>1548350</v>
      </c>
      <c r="S27" s="54">
        <f>SUM(S21:S26)</f>
        <v>340585</v>
      </c>
      <c r="T27" s="54">
        <f t="shared" si="0"/>
        <v>1888935</v>
      </c>
      <c r="U27" s="55">
        <f t="shared" si="7"/>
        <v>1.3191920235522754</v>
      </c>
    </row>
    <row r="28" spans="1:21" ht="16.5">
      <c r="A28" s="24"/>
      <c r="B28" s="28"/>
      <c r="C28" s="24"/>
      <c r="D28" s="54"/>
      <c r="E28" s="54"/>
      <c r="F28" s="98"/>
      <c r="G28" s="61"/>
      <c r="H28" s="54"/>
      <c r="I28" s="59"/>
      <c r="J28" s="100"/>
      <c r="K28" s="54"/>
      <c r="L28" s="54"/>
      <c r="M28" s="55"/>
      <c r="N28" s="61"/>
      <c r="O28" s="54"/>
      <c r="P28" s="54"/>
      <c r="Q28" s="55"/>
      <c r="R28" s="54"/>
      <c r="S28" s="54"/>
      <c r="T28" s="54"/>
      <c r="U28" s="55"/>
    </row>
    <row r="29" spans="1:21" ht="12.75">
      <c r="A29" s="23" t="s">
        <v>34</v>
      </c>
      <c r="B29" s="27" t="s">
        <v>150</v>
      </c>
      <c r="C29" s="23" t="s">
        <v>151</v>
      </c>
      <c r="D29" s="85">
        <f>'[2]FS191'!$R$53</f>
        <v>230759</v>
      </c>
      <c r="E29" s="85">
        <f>'[2]FS191'!$R$54</f>
        <v>50041</v>
      </c>
      <c r="F29" s="63">
        <f t="shared" si="1"/>
        <v>280800</v>
      </c>
      <c r="G29" s="87">
        <f>('[19]FS191'!$D$57)/1000</f>
        <v>230758.712</v>
      </c>
      <c r="H29" s="85">
        <f>('[19]FS191'!$D$58)/1000</f>
        <v>50041</v>
      </c>
      <c r="I29" s="58">
        <f aca="true" t="shared" si="8" ref="I29:I34">($J29+$K29)</f>
        <v>167883.927</v>
      </c>
      <c r="J29" s="99">
        <f>('[19]FS191'!$M$57)/1000</f>
        <v>141735.979</v>
      </c>
      <c r="K29" s="85">
        <f>('[19]FS191'!$M$58)/1000</f>
        <v>26147.948</v>
      </c>
      <c r="L29" s="52">
        <f aca="true" t="shared" si="9" ref="L29:L34">($J29+$K29)</f>
        <v>167883.927</v>
      </c>
      <c r="M29" s="53">
        <f aca="true" t="shared" si="10" ref="M29:M35">IF($I29=0,0,$L29/$I29)</f>
        <v>1</v>
      </c>
      <c r="N29" s="87"/>
      <c r="O29" s="85"/>
      <c r="P29" s="52">
        <f t="shared" si="2"/>
        <v>0</v>
      </c>
      <c r="Q29" s="53">
        <f t="shared" si="3"/>
        <v>0</v>
      </c>
      <c r="R29" s="85">
        <f>'[2]FS191'!$T$53</f>
        <v>289856</v>
      </c>
      <c r="S29" s="85">
        <f>'[2]FS191'!$T$54</f>
        <v>25671</v>
      </c>
      <c r="T29" s="52">
        <f t="shared" si="0"/>
        <v>315527</v>
      </c>
      <c r="U29" s="53">
        <f aca="true" t="shared" si="11" ref="U29:U35">IF($I29=0,0,$T29/$I29)</f>
        <v>1.8794354268351132</v>
      </c>
    </row>
    <row r="30" spans="1:21" ht="12.75">
      <c r="A30" s="23" t="s">
        <v>34</v>
      </c>
      <c r="B30" s="27" t="s">
        <v>152</v>
      </c>
      <c r="C30" s="23" t="s">
        <v>153</v>
      </c>
      <c r="D30" s="85">
        <f>'[2]FS192'!$R$53</f>
        <v>354471</v>
      </c>
      <c r="E30" s="85">
        <f>'[2]FS192'!$R$54</f>
        <v>53949</v>
      </c>
      <c r="F30" s="63">
        <f t="shared" si="1"/>
        <v>408420</v>
      </c>
      <c r="G30" s="87">
        <f>('[19]FS192'!$D$57)/1000</f>
        <v>373502.883</v>
      </c>
      <c r="H30" s="85">
        <f>('[19]FS192'!$D$58)/1000</f>
        <v>61949.001</v>
      </c>
      <c r="I30" s="58">
        <f t="shared" si="8"/>
        <v>240506.413</v>
      </c>
      <c r="J30" s="99">
        <f>('[19]FS192'!$M$57)/1000</f>
        <v>281520.414</v>
      </c>
      <c r="K30" s="85">
        <f>('[19]FS192'!$M$58)/1000</f>
        <v>-41014.001</v>
      </c>
      <c r="L30" s="52">
        <f t="shared" si="9"/>
        <v>240506.413</v>
      </c>
      <c r="M30" s="53">
        <f t="shared" si="10"/>
        <v>1</v>
      </c>
      <c r="N30" s="87"/>
      <c r="O30" s="85"/>
      <c r="P30" s="52">
        <f t="shared" si="2"/>
        <v>0</v>
      </c>
      <c r="Q30" s="53">
        <f t="shared" si="3"/>
        <v>0</v>
      </c>
      <c r="R30" s="85">
        <f>'[2]FS192'!$T$53</f>
        <v>413704</v>
      </c>
      <c r="S30" s="85">
        <f>'[2]FS192'!$T$54</f>
        <v>55715</v>
      </c>
      <c r="T30" s="52">
        <f t="shared" si="0"/>
        <v>469419</v>
      </c>
      <c r="U30" s="53">
        <f t="shared" si="11"/>
        <v>1.9517941087084443</v>
      </c>
    </row>
    <row r="31" spans="1:21" ht="12.75">
      <c r="A31" s="23" t="s">
        <v>34</v>
      </c>
      <c r="B31" s="27" t="s">
        <v>154</v>
      </c>
      <c r="C31" s="23" t="s">
        <v>155</v>
      </c>
      <c r="D31" s="85">
        <f>'[2]FS193'!$R$53</f>
        <v>96531</v>
      </c>
      <c r="E31" s="85">
        <f>'[2]FS193'!$R$54</f>
        <v>29425</v>
      </c>
      <c r="F31" s="63">
        <f t="shared" si="1"/>
        <v>125956</v>
      </c>
      <c r="G31" s="87">
        <f>('[19]FS193'!$D$57)/1000</f>
        <v>112266.727</v>
      </c>
      <c r="H31" s="85">
        <f>('[19]FS193'!$D$58)/1000</f>
        <v>61514.262</v>
      </c>
      <c r="I31" s="58">
        <f t="shared" si="8"/>
        <v>139555.28399999999</v>
      </c>
      <c r="J31" s="99">
        <f>('[19]FS193'!$M$57)/1000</f>
        <v>103872.627</v>
      </c>
      <c r="K31" s="85">
        <f>('[19]FS193'!$M$58)/1000</f>
        <v>35682.657</v>
      </c>
      <c r="L31" s="52">
        <f t="shared" si="9"/>
        <v>139555.28399999999</v>
      </c>
      <c r="M31" s="53">
        <f t="shared" si="10"/>
        <v>1</v>
      </c>
      <c r="N31" s="87"/>
      <c r="O31" s="85"/>
      <c r="P31" s="52">
        <f t="shared" si="2"/>
        <v>0</v>
      </c>
      <c r="Q31" s="53">
        <f t="shared" si="3"/>
        <v>0</v>
      </c>
      <c r="R31" s="85">
        <f>'[2]FS193'!$T$53</f>
        <v>125479</v>
      </c>
      <c r="S31" s="85">
        <f>'[2]FS193'!$T$54</f>
        <v>40393</v>
      </c>
      <c r="T31" s="52">
        <f t="shared" si="0"/>
        <v>165872</v>
      </c>
      <c r="U31" s="53">
        <f t="shared" si="11"/>
        <v>1.1885755612091335</v>
      </c>
    </row>
    <row r="32" spans="1:21" ht="12.75">
      <c r="A32" s="23" t="s">
        <v>34</v>
      </c>
      <c r="B32" s="27" t="s">
        <v>156</v>
      </c>
      <c r="C32" s="23" t="s">
        <v>157</v>
      </c>
      <c r="D32" s="85">
        <f>'[2]FS194'!$R$53</f>
        <v>817022</v>
      </c>
      <c r="E32" s="85">
        <f>'[2]FS194'!$R$54</f>
        <v>278041</v>
      </c>
      <c r="F32" s="63">
        <f t="shared" si="1"/>
        <v>1095063</v>
      </c>
      <c r="G32" s="87">
        <f>('[19]FS194'!$D$57)/1000</f>
        <v>796534.821</v>
      </c>
      <c r="H32" s="85">
        <f>('[19]FS194'!$D$58)/1000</f>
        <v>281699</v>
      </c>
      <c r="I32" s="58">
        <f t="shared" si="8"/>
        <v>790486.6209999999</v>
      </c>
      <c r="J32" s="99">
        <f>('[19]FS194'!$M$57)/1000</f>
        <v>565540.884</v>
      </c>
      <c r="K32" s="85">
        <f>('[19]FS194'!$M$58)/1000</f>
        <v>224945.737</v>
      </c>
      <c r="L32" s="52">
        <f t="shared" si="9"/>
        <v>790486.6209999999</v>
      </c>
      <c r="M32" s="53">
        <f t="shared" si="10"/>
        <v>1</v>
      </c>
      <c r="N32" s="87"/>
      <c r="O32" s="85"/>
      <c r="P32" s="52">
        <f t="shared" si="2"/>
        <v>0</v>
      </c>
      <c r="Q32" s="53">
        <f t="shared" si="3"/>
        <v>0</v>
      </c>
      <c r="R32" s="85">
        <f>'[2]FS194'!$T$53</f>
        <v>583070</v>
      </c>
      <c r="S32" s="85">
        <f>'[2]FS194'!$T$54</f>
        <v>177775</v>
      </c>
      <c r="T32" s="52">
        <f t="shared" si="0"/>
        <v>760845</v>
      </c>
      <c r="U32" s="53">
        <f t="shared" si="11"/>
        <v>0.9625020585895534</v>
      </c>
    </row>
    <row r="33" spans="1:21" ht="12.75">
      <c r="A33" s="23" t="s">
        <v>34</v>
      </c>
      <c r="B33" s="27" t="s">
        <v>158</v>
      </c>
      <c r="C33" s="23" t="s">
        <v>159</v>
      </c>
      <c r="D33" s="85">
        <f>'[2]FS195'!$R$53</f>
        <v>75061</v>
      </c>
      <c r="E33" s="85">
        <f>'[2]FS195'!$R$54</f>
        <v>16378</v>
      </c>
      <c r="F33" s="63">
        <f t="shared" si="1"/>
        <v>91439</v>
      </c>
      <c r="G33" s="87">
        <f>('[19]FS195'!$D$57)/1000</f>
        <v>71589.326</v>
      </c>
      <c r="H33" s="85">
        <f>('[19]FS195'!$D$58)/1000</f>
        <v>25013.1</v>
      </c>
      <c r="I33" s="58">
        <f t="shared" si="8"/>
        <v>78001.976</v>
      </c>
      <c r="J33" s="99">
        <f>('[19]FS195'!$M$57)/1000</f>
        <v>52247.922</v>
      </c>
      <c r="K33" s="85">
        <f>('[19]FS195'!$M$58)/1000</f>
        <v>25754.054</v>
      </c>
      <c r="L33" s="52">
        <f t="shared" si="9"/>
        <v>78001.976</v>
      </c>
      <c r="M33" s="53">
        <f t="shared" si="10"/>
        <v>1</v>
      </c>
      <c r="N33" s="87"/>
      <c r="O33" s="85"/>
      <c r="P33" s="52">
        <f t="shared" si="2"/>
        <v>0</v>
      </c>
      <c r="Q33" s="53">
        <f t="shared" si="3"/>
        <v>0</v>
      </c>
      <c r="R33" s="85">
        <f>'[2]FS195'!$T$53</f>
        <v>62654.736</v>
      </c>
      <c r="S33" s="85">
        <f>'[2]FS195'!$T$54</f>
        <v>28691.456</v>
      </c>
      <c r="T33" s="52">
        <f t="shared" si="0"/>
        <v>91346.192</v>
      </c>
      <c r="U33" s="53">
        <f t="shared" si="11"/>
        <v>1.1710753583986129</v>
      </c>
    </row>
    <row r="34" spans="1:21" ht="12.75">
      <c r="A34" s="23" t="s">
        <v>53</v>
      </c>
      <c r="B34" s="27" t="s">
        <v>160</v>
      </c>
      <c r="C34" s="23" t="s">
        <v>161</v>
      </c>
      <c r="D34" s="85">
        <f>'[2]DC19'!$R$53</f>
        <v>43941</v>
      </c>
      <c r="E34" s="85">
        <f>'[2]DC19'!$R$54</f>
        <v>30708</v>
      </c>
      <c r="F34" s="63">
        <f t="shared" si="1"/>
        <v>74649</v>
      </c>
      <c r="G34" s="87">
        <f>('[19]DC19'!$D$57)/1000</f>
        <v>43705.887</v>
      </c>
      <c r="H34" s="85">
        <f>('[19]DC19'!$D$58)/1000</f>
        <v>36090.136</v>
      </c>
      <c r="I34" s="58">
        <f t="shared" si="8"/>
        <v>59313.444</v>
      </c>
      <c r="J34" s="99">
        <f>('[19]DC19'!$M$57)/1000</f>
        <v>36655.725</v>
      </c>
      <c r="K34" s="85">
        <f>('[19]DC19'!$M$58)/1000</f>
        <v>22657.719</v>
      </c>
      <c r="L34" s="52">
        <f t="shared" si="9"/>
        <v>59313.444</v>
      </c>
      <c r="M34" s="53">
        <f t="shared" si="10"/>
        <v>1</v>
      </c>
      <c r="N34" s="87"/>
      <c r="O34" s="85"/>
      <c r="P34" s="52">
        <f t="shared" si="2"/>
        <v>0</v>
      </c>
      <c r="Q34" s="53">
        <f t="shared" si="3"/>
        <v>0</v>
      </c>
      <c r="R34" s="85">
        <f>'[2]DC19'!$T$53</f>
        <v>80489</v>
      </c>
      <c r="S34" s="85">
        <f>'[2]DC19'!$T$54</f>
        <v>575</v>
      </c>
      <c r="T34" s="52">
        <f t="shared" si="0"/>
        <v>81064</v>
      </c>
      <c r="U34" s="53">
        <f t="shared" si="11"/>
        <v>1.366705329065026</v>
      </c>
    </row>
    <row r="35" spans="1:21" ht="16.5">
      <c r="A35" s="24"/>
      <c r="B35" s="80" t="s">
        <v>521</v>
      </c>
      <c r="C35" s="24"/>
      <c r="D35" s="54">
        <f>SUM(D29:D34)</f>
        <v>1617785</v>
      </c>
      <c r="E35" s="54">
        <f>SUM(E29:E34)</f>
        <v>458542</v>
      </c>
      <c r="F35" s="98">
        <f t="shared" si="1"/>
        <v>2076327</v>
      </c>
      <c r="G35" s="61">
        <f>SUM(G29:G34)</f>
        <v>1628358.3560000001</v>
      </c>
      <c r="H35" s="54">
        <f>SUM(H29:H34)</f>
        <v>516306.49899999995</v>
      </c>
      <c r="I35" s="59">
        <f>$J35+$K35</f>
        <v>1475747.665</v>
      </c>
      <c r="J35" s="100">
        <f>SUM(J29:J34)</f>
        <v>1181573.5510000002</v>
      </c>
      <c r="K35" s="54">
        <f>SUM(K29:K34)</f>
        <v>294174.11399999994</v>
      </c>
      <c r="L35" s="54">
        <f>$J35+$K35</f>
        <v>1475747.665</v>
      </c>
      <c r="M35" s="55">
        <f t="shared" si="10"/>
        <v>1</v>
      </c>
      <c r="N35" s="61">
        <f>SUM(N29:N34)</f>
        <v>0</v>
      </c>
      <c r="O35" s="54">
        <f>SUM(O29:O34)</f>
        <v>0</v>
      </c>
      <c r="P35" s="54">
        <f t="shared" si="2"/>
        <v>0</v>
      </c>
      <c r="Q35" s="55">
        <f t="shared" si="3"/>
        <v>0</v>
      </c>
      <c r="R35" s="54">
        <f>SUM(R29:R34)</f>
        <v>1555252.736</v>
      </c>
      <c r="S35" s="54">
        <f>SUM(S29:S34)</f>
        <v>328820.456</v>
      </c>
      <c r="T35" s="54">
        <f t="shared" si="0"/>
        <v>1884073.192</v>
      </c>
      <c r="U35" s="55">
        <f t="shared" si="11"/>
        <v>1.2766906136354956</v>
      </c>
    </row>
    <row r="36" spans="1:21" ht="16.5">
      <c r="A36" s="24"/>
      <c r="B36" s="28"/>
      <c r="C36" s="24"/>
      <c r="D36" s="54"/>
      <c r="E36" s="54"/>
      <c r="F36" s="98"/>
      <c r="G36" s="61"/>
      <c r="H36" s="54"/>
      <c r="I36" s="59"/>
      <c r="J36" s="100"/>
      <c r="K36" s="54"/>
      <c r="L36" s="54"/>
      <c r="M36" s="55"/>
      <c r="N36" s="61"/>
      <c r="O36" s="54"/>
      <c r="P36" s="54"/>
      <c r="Q36" s="55"/>
      <c r="R36" s="54"/>
      <c r="S36" s="54"/>
      <c r="T36" s="54"/>
      <c r="U36" s="55"/>
    </row>
    <row r="37" spans="1:21" ht="12.75">
      <c r="A37" s="23" t="s">
        <v>34</v>
      </c>
      <c r="B37" s="27" t="s">
        <v>162</v>
      </c>
      <c r="C37" s="23" t="s">
        <v>163</v>
      </c>
      <c r="D37" s="85">
        <f>'[2]FS201'!$R$53</f>
        <v>374113</v>
      </c>
      <c r="E37" s="85">
        <f>'[2]FS201'!$R$54</f>
        <v>0</v>
      </c>
      <c r="F37" s="63">
        <f t="shared" si="1"/>
        <v>374113</v>
      </c>
      <c r="G37" s="87">
        <f>('[19]FS201'!$D$57)/1000</f>
        <v>487877.278</v>
      </c>
      <c r="H37" s="85">
        <f>('[19]FS201'!$D$58)/1000</f>
        <v>25810.201</v>
      </c>
      <c r="I37" s="58">
        <f>($J37+$K37)</f>
        <v>323803.704</v>
      </c>
      <c r="J37" s="99">
        <f>('[19]FS201'!$M$57)/1000</f>
        <v>287080.472</v>
      </c>
      <c r="K37" s="85">
        <f>('[19]FS201'!$M$58)/1000</f>
        <v>36723.232</v>
      </c>
      <c r="L37" s="52">
        <f>($J37+$K37)</f>
        <v>323803.704</v>
      </c>
      <c r="M37" s="53">
        <f aca="true" t="shared" si="12" ref="M37:M42">IF($I37=0,0,$L37/$I37)</f>
        <v>1</v>
      </c>
      <c r="N37" s="87"/>
      <c r="O37" s="85"/>
      <c r="P37" s="52">
        <f t="shared" si="2"/>
        <v>0</v>
      </c>
      <c r="Q37" s="53">
        <f t="shared" si="3"/>
        <v>0</v>
      </c>
      <c r="R37" s="85">
        <f>'[2]FS201'!$T$53</f>
        <v>380433</v>
      </c>
      <c r="S37" s="85">
        <f>'[2]FS201'!$T$54</f>
        <v>57679</v>
      </c>
      <c r="T37" s="52">
        <f t="shared" si="0"/>
        <v>438112</v>
      </c>
      <c r="U37" s="53">
        <f aca="true" t="shared" si="13" ref="U37:U42">IF($I37=0,0,$T37/$I37)</f>
        <v>1.353017258876075</v>
      </c>
    </row>
    <row r="38" spans="1:21" ht="12.75">
      <c r="A38" s="23" t="s">
        <v>34</v>
      </c>
      <c r="B38" s="27" t="s">
        <v>164</v>
      </c>
      <c r="C38" s="23" t="s">
        <v>165</v>
      </c>
      <c r="D38" s="85">
        <f>'[2]FS203'!$R$53</f>
        <v>304695</v>
      </c>
      <c r="E38" s="85">
        <f>'[2]FS203'!$R$54</f>
        <v>57101</v>
      </c>
      <c r="F38" s="63">
        <f t="shared" si="1"/>
        <v>361796</v>
      </c>
      <c r="G38" s="87">
        <f>('[19]FS203'!$D$57)/1000</f>
        <v>301305.946</v>
      </c>
      <c r="H38" s="85">
        <f>('[19]FS203'!$D$58)/1000</f>
        <v>57100.559</v>
      </c>
      <c r="I38" s="58">
        <f>($J38+$K38)</f>
        <v>250983.47600000002</v>
      </c>
      <c r="J38" s="99">
        <f>('[19]FS203'!$M$57)/1000</f>
        <v>231298.412</v>
      </c>
      <c r="K38" s="85">
        <f>('[19]FS203'!$M$58)/1000</f>
        <v>19685.064</v>
      </c>
      <c r="L38" s="52">
        <f>($J38+$K38)</f>
        <v>250983.47600000002</v>
      </c>
      <c r="M38" s="53">
        <f t="shared" si="12"/>
        <v>1</v>
      </c>
      <c r="N38" s="87"/>
      <c r="O38" s="85"/>
      <c r="P38" s="52">
        <f t="shared" si="2"/>
        <v>0</v>
      </c>
      <c r="Q38" s="53">
        <f t="shared" si="3"/>
        <v>0</v>
      </c>
      <c r="R38" s="85">
        <f>'[2]FS203'!$T$53</f>
        <v>395661</v>
      </c>
      <c r="S38" s="85">
        <f>'[2]FS203'!$T$54</f>
        <v>58381</v>
      </c>
      <c r="T38" s="52">
        <f t="shared" si="0"/>
        <v>454042</v>
      </c>
      <c r="U38" s="53">
        <f t="shared" si="13"/>
        <v>1.8090513655966736</v>
      </c>
    </row>
    <row r="39" spans="1:21" ht="12.75">
      <c r="A39" s="23" t="s">
        <v>34</v>
      </c>
      <c r="B39" s="27" t="s">
        <v>166</v>
      </c>
      <c r="C39" s="23" t="s">
        <v>167</v>
      </c>
      <c r="D39" s="85">
        <f>'[2]FS204'!$R$53</f>
        <v>483949</v>
      </c>
      <c r="E39" s="85">
        <f>'[2]FS204'!$R$54</f>
        <v>176427</v>
      </c>
      <c r="F39" s="63">
        <f t="shared" si="1"/>
        <v>660376</v>
      </c>
      <c r="G39" s="87">
        <f>('[19]FS204'!$D$57)/1000</f>
        <v>521676.52</v>
      </c>
      <c r="H39" s="85">
        <f>('[19]FS204'!$D$58)/1000</f>
        <v>56574.197</v>
      </c>
      <c r="I39" s="58">
        <f>($J39+$K39)</f>
        <v>428644.661</v>
      </c>
      <c r="J39" s="99">
        <f>('[19]FS204'!$M$57)/1000</f>
        <v>400149.978</v>
      </c>
      <c r="K39" s="85">
        <f>('[19]FS204'!$M$58)/1000</f>
        <v>28494.683</v>
      </c>
      <c r="L39" s="52">
        <f>($J39+$K39)</f>
        <v>428644.661</v>
      </c>
      <c r="M39" s="53">
        <f t="shared" si="12"/>
        <v>1</v>
      </c>
      <c r="N39" s="87"/>
      <c r="O39" s="85"/>
      <c r="P39" s="52">
        <f t="shared" si="2"/>
        <v>0</v>
      </c>
      <c r="Q39" s="53">
        <f t="shared" si="3"/>
        <v>0</v>
      </c>
      <c r="R39" s="85">
        <f>'[2]FS204'!$T$53</f>
        <v>457436</v>
      </c>
      <c r="S39" s="85">
        <f>'[2]FS204'!$T$54</f>
        <v>32688</v>
      </c>
      <c r="T39" s="52">
        <f t="shared" si="0"/>
        <v>490124</v>
      </c>
      <c r="U39" s="53">
        <f t="shared" si="13"/>
        <v>1.1434272827674388</v>
      </c>
    </row>
    <row r="40" spans="1:21" ht="12.75">
      <c r="A40" s="23" t="s">
        <v>34</v>
      </c>
      <c r="B40" s="27" t="s">
        <v>168</v>
      </c>
      <c r="C40" s="23" t="s">
        <v>169</v>
      </c>
      <c r="D40" s="85">
        <f>'[2]FS205'!$R$53</f>
        <v>110243</v>
      </c>
      <c r="E40" s="85">
        <f>'[2]FS205'!$R$54</f>
        <v>28373</v>
      </c>
      <c r="F40" s="63">
        <f t="shared" si="1"/>
        <v>138616</v>
      </c>
      <c r="G40" s="87">
        <f>('[19]FS205'!$D$57)/1000</f>
        <v>139292.46</v>
      </c>
      <c r="H40" s="85">
        <f>('[19]FS205'!$D$58)/1000</f>
        <v>28623.006</v>
      </c>
      <c r="I40" s="58">
        <f>($J40+$K40)</f>
        <v>150078.672</v>
      </c>
      <c r="J40" s="99">
        <f>('[19]FS205'!$M$57)/1000</f>
        <v>127822.372</v>
      </c>
      <c r="K40" s="85">
        <f>('[19]FS205'!$M$58)/1000</f>
        <v>22256.3</v>
      </c>
      <c r="L40" s="52">
        <f>($J40+$K40)</f>
        <v>150078.672</v>
      </c>
      <c r="M40" s="53">
        <f t="shared" si="12"/>
        <v>1</v>
      </c>
      <c r="N40" s="87"/>
      <c r="O40" s="85"/>
      <c r="P40" s="52">
        <f t="shared" si="2"/>
        <v>0</v>
      </c>
      <c r="Q40" s="53">
        <f t="shared" si="3"/>
        <v>0</v>
      </c>
      <c r="R40" s="85">
        <f>'[2]FS205'!$T$53</f>
        <v>128357</v>
      </c>
      <c r="S40" s="85">
        <f>'[2]FS205'!$T$54</f>
        <v>26702</v>
      </c>
      <c r="T40" s="52">
        <f t="shared" si="0"/>
        <v>155059</v>
      </c>
      <c r="U40" s="53">
        <f t="shared" si="13"/>
        <v>1.0331847819122495</v>
      </c>
    </row>
    <row r="41" spans="1:21" ht="12.75">
      <c r="A41" s="23" t="s">
        <v>53</v>
      </c>
      <c r="B41" s="27" t="s">
        <v>170</v>
      </c>
      <c r="C41" s="23" t="s">
        <v>171</v>
      </c>
      <c r="D41" s="85">
        <f>'[2]DC20'!$R$53</f>
        <v>119934</v>
      </c>
      <c r="E41" s="85">
        <f>'[2]DC20'!$R$54</f>
        <v>8020</v>
      </c>
      <c r="F41" s="63">
        <f t="shared" si="1"/>
        <v>127954</v>
      </c>
      <c r="G41" s="87">
        <f>('[19]DC20'!$D$57)/1000</f>
        <v>169181.156</v>
      </c>
      <c r="H41" s="85">
        <f>('[19]DC20'!$D$58)/1000</f>
        <v>7576.629</v>
      </c>
      <c r="I41" s="58">
        <f>($J41+$K41)</f>
        <v>118723.026</v>
      </c>
      <c r="J41" s="99">
        <f>('[19]DC20'!$M$57)/1000</f>
        <v>113551.147</v>
      </c>
      <c r="K41" s="85">
        <f>('[19]DC20'!$M$58)/1000</f>
        <v>5171.879</v>
      </c>
      <c r="L41" s="52">
        <f>($J41+$K41)</f>
        <v>118723.026</v>
      </c>
      <c r="M41" s="53">
        <f t="shared" si="12"/>
        <v>1</v>
      </c>
      <c r="N41" s="87"/>
      <c r="O41" s="85"/>
      <c r="P41" s="52">
        <f t="shared" si="2"/>
        <v>0</v>
      </c>
      <c r="Q41" s="53">
        <f t="shared" si="3"/>
        <v>0</v>
      </c>
      <c r="R41" s="85">
        <f>'[2]DC20'!$T$53</f>
        <v>135628.209</v>
      </c>
      <c r="S41" s="85">
        <f>'[2]DC20'!$T$54</f>
        <v>3567</v>
      </c>
      <c r="T41" s="52">
        <f t="shared" si="0"/>
        <v>139195.209</v>
      </c>
      <c r="U41" s="53">
        <f t="shared" si="13"/>
        <v>1.1724364993863954</v>
      </c>
    </row>
    <row r="42" spans="1:21" ht="16.5">
      <c r="A42" s="24"/>
      <c r="B42" s="80" t="s">
        <v>523</v>
      </c>
      <c r="C42" s="24"/>
      <c r="D42" s="54">
        <f>SUM(D37:D41)</f>
        <v>1392934</v>
      </c>
      <c r="E42" s="54">
        <f>SUM(E37:E41)</f>
        <v>269921</v>
      </c>
      <c r="F42" s="98">
        <f t="shared" si="1"/>
        <v>1662855</v>
      </c>
      <c r="G42" s="61">
        <f>SUM(G37:G41)</f>
        <v>1619333.3599999999</v>
      </c>
      <c r="H42" s="54">
        <f>SUM(H37:H41)</f>
        <v>175684.59199999998</v>
      </c>
      <c r="I42" s="59">
        <f>$J42+$K42</f>
        <v>1272233.539</v>
      </c>
      <c r="J42" s="100">
        <f>SUM(J37:J41)</f>
        <v>1159902.381</v>
      </c>
      <c r="K42" s="54">
        <f>SUM(K37:K41)</f>
        <v>112331.15800000001</v>
      </c>
      <c r="L42" s="54">
        <f>$J42+$K42</f>
        <v>1272233.539</v>
      </c>
      <c r="M42" s="55">
        <f t="shared" si="12"/>
        <v>1</v>
      </c>
      <c r="N42" s="61">
        <f>SUM(N37:N41)</f>
        <v>0</v>
      </c>
      <c r="O42" s="54">
        <f>SUM(O37:O41)</f>
        <v>0</v>
      </c>
      <c r="P42" s="54">
        <f t="shared" si="2"/>
        <v>0</v>
      </c>
      <c r="Q42" s="55">
        <f t="shared" si="3"/>
        <v>0</v>
      </c>
      <c r="R42" s="54">
        <f>SUM(R37:R41)</f>
        <v>1497515.209</v>
      </c>
      <c r="S42" s="54">
        <f>SUM(S37:S41)</f>
        <v>179017</v>
      </c>
      <c r="T42" s="54">
        <f t="shared" si="0"/>
        <v>1676532.209</v>
      </c>
      <c r="U42" s="55">
        <f t="shared" si="13"/>
        <v>1.3177865207969492</v>
      </c>
    </row>
    <row r="43" spans="1:21" ht="16.5">
      <c r="A43" s="24"/>
      <c r="B43" s="28"/>
      <c r="C43" s="24"/>
      <c r="D43" s="54"/>
      <c r="E43" s="54"/>
      <c r="F43" s="98"/>
      <c r="G43" s="61"/>
      <c r="H43" s="54"/>
      <c r="I43" s="59"/>
      <c r="J43" s="100"/>
      <c r="K43" s="54"/>
      <c r="L43" s="54"/>
      <c r="M43" s="55"/>
      <c r="N43" s="61"/>
      <c r="O43" s="54"/>
      <c r="P43" s="54"/>
      <c r="Q43" s="55"/>
      <c r="R43" s="54"/>
      <c r="S43" s="54"/>
      <c r="T43" s="54"/>
      <c r="U43" s="55"/>
    </row>
    <row r="44" spans="1:21" ht="16.5">
      <c r="A44" s="24"/>
      <c r="B44" s="81" t="s">
        <v>524</v>
      </c>
      <c r="C44" s="24"/>
      <c r="D44" s="92">
        <f>SUM(D9:D12,D15:D18,D21:D26,D29:D34,D37:D41)</f>
        <v>7785104</v>
      </c>
      <c r="E44" s="92">
        <f>SUM(E9:E12,E15:E18,E21:E26,E29:E34,E37:E41)</f>
        <v>2065170</v>
      </c>
      <c r="F44" s="95">
        <f t="shared" si="1"/>
        <v>9850274</v>
      </c>
      <c r="G44" s="96">
        <f>SUM(G9:G12,G15:G18,G21:G26,G29:G34,G37:G41)</f>
        <v>8171500.588000001</v>
      </c>
      <c r="H44" s="92">
        <f>SUM(H9:H12,H15:H18,H21:H26,H29:H34,H37:H41)</f>
        <v>2211554.8130000005</v>
      </c>
      <c r="I44" s="95">
        <f>$J44+$K44</f>
        <v>8128564.292</v>
      </c>
      <c r="J44" s="101">
        <f>SUM(J9:J12,J15:J18,J21:J26,J29:J34,J37:J41)</f>
        <v>6635360.372</v>
      </c>
      <c r="K44" s="92">
        <f>SUM(K9:K12,K15:K18,K21:K26,K29:K34,K37:K41)</f>
        <v>1493203.92</v>
      </c>
      <c r="L44" s="92">
        <f>$J44+$K44</f>
        <v>8128564.292</v>
      </c>
      <c r="M44" s="55">
        <f>IF($I44=0,0,$L44/$I44)</f>
        <v>1</v>
      </c>
      <c r="N44" s="61">
        <f>SUM(N9:N12,N15:N18,N21:N26,N29:N34,N37:N41)</f>
        <v>0</v>
      </c>
      <c r="O44" s="54">
        <f>SUM(O9:O12,O15:O18,O21:O26,O29:O34,O37:O41)</f>
        <v>0</v>
      </c>
      <c r="P44" s="54">
        <f t="shared" si="2"/>
        <v>0</v>
      </c>
      <c r="Q44" s="55">
        <f t="shared" si="3"/>
        <v>0</v>
      </c>
      <c r="R44" s="54">
        <f>SUM(R9:R12,R15:R18,R21:R26,R29:R34,R37:R41)</f>
        <v>7596847.944999999</v>
      </c>
      <c r="S44" s="54">
        <f>SUM(S9:S12,S15:S18,S21:S26,S29:S34,S37:S41)</f>
        <v>1654568.7449999999</v>
      </c>
      <c r="T44" s="54">
        <f t="shared" si="0"/>
        <v>9251416.69</v>
      </c>
      <c r="U44" s="55">
        <f>IF($I44=0,0,$T44/$I44)</f>
        <v>1.1381366201538312</v>
      </c>
    </row>
    <row r="45" spans="1:21" ht="12.75">
      <c r="A45" s="25"/>
      <c r="B45" s="30"/>
      <c r="C45" s="26"/>
      <c r="D45" s="13"/>
      <c r="E45" s="13"/>
      <c r="F45" s="66"/>
      <c r="G45" s="50"/>
      <c r="H45" s="13"/>
      <c r="I45" s="66"/>
      <c r="J45" s="75"/>
      <c r="K45" s="14"/>
      <c r="L45" s="14"/>
      <c r="M45" s="8"/>
      <c r="N45" s="76"/>
      <c r="O45" s="13"/>
      <c r="P45" s="13"/>
      <c r="Q45" s="10"/>
      <c r="R45" s="13"/>
      <c r="S45" s="13"/>
      <c r="T45" s="13"/>
      <c r="U45" s="10"/>
    </row>
    <row r="46" spans="1:21" ht="12.75">
      <c r="A46" s="32"/>
      <c r="B46" s="105" t="s">
        <v>572</v>
      </c>
      <c r="C46" s="31"/>
      <c r="D46" s="15"/>
      <c r="E46" s="15"/>
      <c r="F46" s="15"/>
      <c r="G46" s="15"/>
      <c r="H46" s="15"/>
      <c r="I46" s="15"/>
      <c r="J46" s="16"/>
      <c r="K46" s="16"/>
      <c r="L46" s="16"/>
      <c r="M46" s="16"/>
      <c r="N46" s="16"/>
      <c r="O46" s="15"/>
      <c r="P46" s="15"/>
      <c r="Q46" s="15"/>
      <c r="R46" s="15"/>
      <c r="S46" s="15"/>
      <c r="T46" s="15"/>
      <c r="U46" s="15"/>
    </row>
    <row r="47" spans="1:21" ht="12.75">
      <c r="A47" s="32"/>
      <c r="B47" s="123" t="s">
        <v>569</v>
      </c>
      <c r="C47" s="32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2.75">
      <c r="A48" s="32"/>
      <c r="B48" s="33"/>
      <c r="C48" s="32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32"/>
      <c r="B49" s="33"/>
      <c r="C49" s="32"/>
      <c r="D49" s="16"/>
      <c r="E49" s="16"/>
      <c r="F49" s="16"/>
      <c r="G49" s="16"/>
      <c r="H49" s="16"/>
      <c r="I49" s="16"/>
      <c r="J49" s="110">
        <f>J44-'[11]FS'!Z39</f>
        <v>-6628725011.628</v>
      </c>
      <c r="K49" s="110">
        <f>K44-'[11]FS'!AA39</f>
        <v>-1491710716.08</v>
      </c>
      <c r="L49" s="110">
        <f>L44-'[11]FS'!AB39</f>
        <v>-8120435727.708</v>
      </c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2.75">
      <c r="A50" s="32"/>
      <c r="B50" s="33"/>
      <c r="C50" s="32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2.75">
      <c r="A51" s="134"/>
      <c r="B51" s="33"/>
      <c r="C51" s="32"/>
      <c r="D51" s="129">
        <f>'[2]Summary'!$R$53-D44</f>
        <v>0</v>
      </c>
      <c r="E51" s="129">
        <f>'[2]Summary'!$R$54-E44</f>
        <v>0</v>
      </c>
      <c r="F51" s="16"/>
      <c r="G51" s="129">
        <f>'[19]Summary'!$D$57/1000-G44</f>
        <v>0</v>
      </c>
      <c r="H51" s="129">
        <f>ROUND(('[19]Summary'!$D$58/1000-H44),0)</f>
        <v>0</v>
      </c>
      <c r="I51" s="129">
        <f>$J51+$K51</f>
        <v>0</v>
      </c>
      <c r="J51" s="129">
        <f>'[19]Summary'!$M$57/1000-J44</f>
        <v>0</v>
      </c>
      <c r="K51" s="129">
        <f>ROUND(('[19]Summary'!$M$58/1000-K44),0)</f>
        <v>0</v>
      </c>
      <c r="L51" s="129">
        <f>$J51+$K51</f>
        <v>0</v>
      </c>
      <c r="M51" s="16"/>
      <c r="N51" s="16"/>
      <c r="O51" s="16"/>
      <c r="P51" s="16">
        <f>$N51+$O51</f>
        <v>0</v>
      </c>
      <c r="Q51" s="16">
        <f>IF($P51=0,0,$P51/$I51)</f>
        <v>0</v>
      </c>
      <c r="R51" s="129">
        <f>'[2]Summary'!$T$53-R44</f>
        <v>0</v>
      </c>
      <c r="S51" s="129">
        <f>'[2]Summary'!$T$54-S44</f>
        <v>0</v>
      </c>
      <c r="T51" s="16"/>
      <c r="U51" s="16"/>
    </row>
    <row r="52" spans="1:21" ht="12.75">
      <c r="A52" s="32"/>
      <c r="B52" s="33"/>
      <c r="C52" s="32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2.75">
      <c r="A53" s="32"/>
      <c r="B53" s="33"/>
      <c r="C53" s="32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2.75">
      <c r="A54" s="32"/>
      <c r="B54" s="33"/>
      <c r="C54" s="32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2.75">
      <c r="A55" s="32"/>
      <c r="B55" s="33"/>
      <c r="C55" s="32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32"/>
      <c r="B56" s="33"/>
      <c r="C56" s="32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32"/>
      <c r="B57" s="33"/>
      <c r="C57" s="32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32"/>
      <c r="B58" s="33"/>
      <c r="C58" s="32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32"/>
      <c r="B59" s="33"/>
      <c r="C59" s="32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2.75">
      <c r="A60" s="32"/>
      <c r="B60" s="33"/>
      <c r="C60" s="32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2.75">
      <c r="A61" s="32"/>
      <c r="B61" s="33"/>
      <c r="C61" s="32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2.75">
      <c r="A62" s="32"/>
      <c r="B62" s="33"/>
      <c r="C62" s="32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32"/>
      <c r="B63" s="33"/>
      <c r="C63" s="32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2.75">
      <c r="A64" s="32"/>
      <c r="B64" s="33"/>
      <c r="C64" s="32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32"/>
      <c r="B65" s="33"/>
      <c r="C65" s="32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2.75">
      <c r="A66" s="32"/>
      <c r="B66" s="33"/>
      <c r="C66" s="32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>
      <c r="A67" s="32"/>
      <c r="B67" s="33"/>
      <c r="C67" s="32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>
      <c r="A68" s="32"/>
      <c r="B68" s="33"/>
      <c r="C68" s="32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32"/>
      <c r="B69" s="33"/>
      <c r="C69" s="32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32"/>
      <c r="B70" s="33"/>
      <c r="C70" s="32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32"/>
      <c r="B71" s="33"/>
      <c r="C71" s="32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32"/>
      <c r="B72" s="33"/>
      <c r="C72" s="32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32"/>
      <c r="B73" s="33"/>
      <c r="C73" s="32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32"/>
      <c r="B74" s="33"/>
      <c r="C74" s="32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32"/>
      <c r="B75" s="33"/>
      <c r="C75" s="32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32"/>
      <c r="B76" s="33"/>
      <c r="C76" s="32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32"/>
      <c r="B77" s="33"/>
      <c r="C77" s="32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32"/>
      <c r="B78" s="33"/>
      <c r="C78" s="32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32"/>
      <c r="B79" s="33"/>
      <c r="C79" s="32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32"/>
      <c r="B80" s="33"/>
      <c r="C80" s="32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32"/>
      <c r="B81" s="33"/>
      <c r="C81" s="32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32"/>
      <c r="B82" s="33"/>
      <c r="C82" s="32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32"/>
      <c r="B83" s="33"/>
      <c r="C83" s="32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32"/>
      <c r="B84" s="33"/>
      <c r="C84" s="32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32"/>
      <c r="B85" s="33"/>
      <c r="C85" s="32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32"/>
      <c r="B86" s="33"/>
      <c r="C86" s="32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32"/>
      <c r="B87" s="33"/>
      <c r="C87" s="32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1:14" ht="12.75">
      <c r="A88" s="16"/>
      <c r="B88" s="16"/>
      <c r="G88" s="16"/>
      <c r="H88" s="16"/>
      <c r="I88" s="16"/>
      <c r="J88" s="16"/>
      <c r="K88" s="16"/>
      <c r="L88" s="16"/>
      <c r="M88" s="16"/>
      <c r="N88" s="16"/>
    </row>
    <row r="89" spans="1:14" ht="12.75">
      <c r="A89" s="16"/>
      <c r="B89" s="16"/>
      <c r="G89" s="16"/>
      <c r="H89" s="16"/>
      <c r="I89" s="16"/>
      <c r="J89" s="16"/>
      <c r="K89" s="16"/>
      <c r="L89" s="16"/>
      <c r="M89" s="16"/>
      <c r="N89" s="16"/>
    </row>
    <row r="90" spans="7:14" ht="12.75">
      <c r="G90" s="16"/>
      <c r="H90" s="16"/>
      <c r="I90" s="16"/>
      <c r="J90" s="16"/>
      <c r="K90" s="16"/>
      <c r="L90" s="16"/>
      <c r="M90" s="16"/>
      <c r="N90" s="16"/>
    </row>
    <row r="91" spans="7:14" ht="12.75">
      <c r="G91" s="16"/>
      <c r="H91" s="16"/>
      <c r="I91" s="16"/>
      <c r="J91" s="16"/>
      <c r="K91" s="16"/>
      <c r="L91" s="16"/>
      <c r="M91" s="16"/>
      <c r="N91" s="16"/>
    </row>
    <row r="92" spans="7:14" ht="12.75">
      <c r="G92" s="16"/>
      <c r="H92" s="16"/>
      <c r="I92" s="16"/>
      <c r="J92" s="16"/>
      <c r="K92" s="16"/>
      <c r="L92" s="16"/>
      <c r="M92" s="16"/>
      <c r="N92" s="16"/>
    </row>
    <row r="93" spans="10:14" ht="12.75">
      <c r="J93" s="16"/>
      <c r="K93" s="16"/>
      <c r="L93" s="16"/>
      <c r="M93" s="16"/>
      <c r="N93" s="16"/>
    </row>
    <row r="94" spans="10:14" ht="12.75">
      <c r="J94" s="16"/>
      <c r="K94" s="16"/>
      <c r="L94" s="16"/>
      <c r="M94" s="16"/>
      <c r="N94" s="16"/>
    </row>
  </sheetData>
  <sheetProtection password="F954" sheet="1" objects="1" scenarios="1"/>
  <mergeCells count="5">
    <mergeCell ref="A2:Q2"/>
    <mergeCell ref="R4:U4"/>
    <mergeCell ref="D4:F4"/>
    <mergeCell ref="G4:I4"/>
    <mergeCell ref="N4:Q4"/>
  </mergeCells>
  <conditionalFormatting sqref="D51:U51">
    <cfRule type="cellIs" priority="1" dxfId="0" operator="notEqual" stopIfTrue="1">
      <formula>0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1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8.57421875" style="0" customWidth="1"/>
    <col min="4" max="12" width="11.7109375" style="0" customWidth="1"/>
    <col min="13" max="13" width="10.7109375" style="0" customWidth="1"/>
    <col min="14" max="17" width="12.7109375" style="0" hidden="1" customWidth="1"/>
    <col min="18" max="20" width="11.7109375" style="0" customWidth="1"/>
    <col min="21" max="21" width="10.7109375" style="0" customWidth="1"/>
  </cols>
  <sheetData>
    <row r="1" ht="16.5">
      <c r="A1" s="1"/>
    </row>
    <row r="2" spans="1:17" ht="15.75" customHeight="1">
      <c r="A2" s="140" t="s">
        <v>660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21" ht="16.5">
      <c r="A3" s="34"/>
      <c r="B3" s="15"/>
      <c r="C3" s="3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ht="16.5" customHeight="1">
      <c r="A4" s="35"/>
      <c r="B4" s="20"/>
      <c r="C4" s="22"/>
      <c r="D4" s="141" t="s">
        <v>567</v>
      </c>
      <c r="E4" s="142"/>
      <c r="F4" s="143"/>
      <c r="G4" s="141" t="s">
        <v>568</v>
      </c>
      <c r="H4" s="142"/>
      <c r="I4" s="142"/>
      <c r="J4" s="72" t="s">
        <v>661</v>
      </c>
      <c r="K4" s="73"/>
      <c r="L4" s="73"/>
      <c r="M4" s="74"/>
      <c r="N4" s="142" t="s">
        <v>566</v>
      </c>
      <c r="O4" s="142"/>
      <c r="P4" s="142"/>
      <c r="Q4" s="143"/>
      <c r="R4" s="141" t="s">
        <v>510</v>
      </c>
      <c r="S4" s="142"/>
      <c r="T4" s="142"/>
      <c r="U4" s="143"/>
    </row>
    <row r="5" spans="1:21" ht="82.5">
      <c r="A5" s="36"/>
      <c r="B5" s="18" t="s">
        <v>1</v>
      </c>
      <c r="C5" s="21" t="s">
        <v>2</v>
      </c>
      <c r="D5" s="77" t="s">
        <v>3</v>
      </c>
      <c r="E5" s="78" t="s">
        <v>4</v>
      </c>
      <c r="F5" s="78" t="s">
        <v>0</v>
      </c>
      <c r="G5" s="77" t="s">
        <v>3</v>
      </c>
      <c r="H5" s="78" t="s">
        <v>4</v>
      </c>
      <c r="I5" s="78" t="s">
        <v>0</v>
      </c>
      <c r="J5" s="77" t="s">
        <v>3</v>
      </c>
      <c r="K5" s="78" t="s">
        <v>4</v>
      </c>
      <c r="L5" s="78" t="s">
        <v>0</v>
      </c>
      <c r="M5" s="79" t="s">
        <v>5</v>
      </c>
      <c r="N5" s="78" t="s">
        <v>3</v>
      </c>
      <c r="O5" s="78" t="s">
        <v>4</v>
      </c>
      <c r="P5" s="78" t="s">
        <v>0</v>
      </c>
      <c r="Q5" s="79" t="s">
        <v>5</v>
      </c>
      <c r="R5" s="77" t="s">
        <v>3</v>
      </c>
      <c r="S5" s="78" t="s">
        <v>4</v>
      </c>
      <c r="T5" s="78" t="s">
        <v>0</v>
      </c>
      <c r="U5" s="79" t="s">
        <v>5</v>
      </c>
    </row>
    <row r="6" spans="1:21" ht="16.5">
      <c r="A6" s="37"/>
      <c r="B6" s="3"/>
      <c r="C6" s="3"/>
      <c r="D6" s="4"/>
      <c r="E6" s="12"/>
      <c r="F6" s="11"/>
      <c r="G6" s="4"/>
      <c r="H6" s="12"/>
      <c r="I6" s="15"/>
      <c r="J6" s="70"/>
      <c r="K6" s="12"/>
      <c r="L6" s="12"/>
      <c r="M6" s="71"/>
      <c r="N6" s="15"/>
      <c r="O6" s="12"/>
      <c r="P6" s="12"/>
      <c r="Q6" s="11"/>
      <c r="R6" s="4"/>
      <c r="S6" s="12"/>
      <c r="T6" s="12"/>
      <c r="U6" s="11"/>
    </row>
    <row r="7" spans="1:21" ht="16.5">
      <c r="A7" s="5"/>
      <c r="B7" s="5" t="s">
        <v>11</v>
      </c>
      <c r="C7" s="6"/>
      <c r="D7" s="7"/>
      <c r="E7" s="13"/>
      <c r="F7" s="10"/>
      <c r="G7" s="7"/>
      <c r="H7" s="13"/>
      <c r="I7" s="16"/>
      <c r="J7" s="50"/>
      <c r="K7" s="13"/>
      <c r="L7" s="13"/>
      <c r="M7" s="51"/>
      <c r="N7" s="16"/>
      <c r="O7" s="13"/>
      <c r="P7" s="13"/>
      <c r="Q7" s="10"/>
      <c r="R7" s="7"/>
      <c r="S7" s="13"/>
      <c r="T7" s="13"/>
      <c r="U7" s="10"/>
    </row>
    <row r="8" spans="1:21" ht="16.5">
      <c r="A8" s="5"/>
      <c r="B8" s="6"/>
      <c r="C8" s="6"/>
      <c r="D8" s="7"/>
      <c r="E8" s="13"/>
      <c r="F8" s="10"/>
      <c r="G8" s="7"/>
      <c r="H8" s="13"/>
      <c r="I8" s="16"/>
      <c r="J8" s="50"/>
      <c r="K8" s="13"/>
      <c r="L8" s="13"/>
      <c r="M8" s="51"/>
      <c r="N8" s="16"/>
      <c r="O8" s="13"/>
      <c r="P8" s="13"/>
      <c r="Q8" s="10"/>
      <c r="R8" s="7"/>
      <c r="S8" s="13"/>
      <c r="T8" s="13"/>
      <c r="U8" s="10"/>
    </row>
    <row r="9" spans="1:21" ht="12.75">
      <c r="A9" s="23" t="s">
        <v>33</v>
      </c>
      <c r="B9" s="27" t="s">
        <v>27</v>
      </c>
      <c r="C9" s="23" t="s">
        <v>578</v>
      </c>
      <c r="D9" s="85">
        <f>'[3]GT000'!$R$53</f>
        <v>13181564</v>
      </c>
      <c r="E9" s="85">
        <f>'[3]GT000'!$R$54</f>
        <v>2382686</v>
      </c>
      <c r="F9" s="63">
        <f>$D9+$E9</f>
        <v>15564250</v>
      </c>
      <c r="G9" s="87">
        <f>('[20]EKU'!$D$57)/1000</f>
        <v>15611039.365</v>
      </c>
      <c r="H9" s="87">
        <f>('[20]EKU'!$D$58)/1000</f>
        <v>2272349.504</v>
      </c>
      <c r="I9" s="58">
        <f aca="true" t="shared" si="0" ref="I9:I32">$J9+$K9</f>
        <v>15990629.829</v>
      </c>
      <c r="J9" s="86">
        <f>('[20]EKU'!$M$57)/1000</f>
        <v>14130489.262</v>
      </c>
      <c r="K9" s="87">
        <f>('[20]EKU'!$M$58)/1000</f>
        <v>1860140.567</v>
      </c>
      <c r="L9" s="52">
        <f aca="true" t="shared" si="1" ref="L9:L32">$J9+$K9</f>
        <v>15990629.829</v>
      </c>
      <c r="M9" s="53">
        <f>IF($I9=0,0,$L9/$I9)</f>
        <v>1</v>
      </c>
      <c r="N9" s="87"/>
      <c r="O9" s="85"/>
      <c r="P9" s="52">
        <f>$N9+$O9</f>
        <v>0</v>
      </c>
      <c r="Q9" s="53">
        <f>IF($P9=0,0,$P9/$I9)</f>
        <v>0</v>
      </c>
      <c r="R9" s="85">
        <f>'[3]GT000'!$T$53</f>
        <v>15425665</v>
      </c>
      <c r="S9" s="85">
        <f>'[3]GT000'!$T$54</f>
        <v>1933699</v>
      </c>
      <c r="T9" s="52">
        <f>$R9+$S9</f>
        <v>17359364</v>
      </c>
      <c r="U9" s="53">
        <f>IF($I9=0,0,$T9/$I9)</f>
        <v>1.0855960137678702</v>
      </c>
    </row>
    <row r="10" spans="1:21" ht="12.75">
      <c r="A10" s="23" t="s">
        <v>33</v>
      </c>
      <c r="B10" s="27" t="s">
        <v>28</v>
      </c>
      <c r="C10" s="23" t="s">
        <v>579</v>
      </c>
      <c r="D10" s="85">
        <f>'[3]GT001'!$R$53</f>
        <v>22324968</v>
      </c>
      <c r="E10" s="85">
        <f>'[3]GT001'!$R$54</f>
        <v>3520959</v>
      </c>
      <c r="F10" s="63">
        <f aca="true" t="shared" si="2" ref="F10:F32">$D10+$E10</f>
        <v>25845927</v>
      </c>
      <c r="G10" s="87">
        <f>('[20]JHB'!$D$57)/1000</f>
        <v>22480843.262</v>
      </c>
      <c r="H10" s="87">
        <f>('[20]JHB'!$D$58)/1000</f>
        <v>5473900</v>
      </c>
      <c r="I10" s="58">
        <f t="shared" si="0"/>
        <v>25988883.372</v>
      </c>
      <c r="J10" s="86">
        <f>('[20]JHB'!$M$57)/1000</f>
        <v>21657952.029</v>
      </c>
      <c r="K10" s="87">
        <f>('[20]JHB'!$M$58)/1000</f>
        <v>4330931.343</v>
      </c>
      <c r="L10" s="52">
        <f t="shared" si="1"/>
        <v>25988883.372</v>
      </c>
      <c r="M10" s="53">
        <f>IF($I10=0,0,$L10/$I10)</f>
        <v>1</v>
      </c>
      <c r="N10" s="87"/>
      <c r="O10" s="85"/>
      <c r="P10" s="52">
        <f aca="true" t="shared" si="3" ref="P10:P32">$N10+$O10</f>
        <v>0</v>
      </c>
      <c r="Q10" s="53">
        <f aca="true" t="shared" si="4" ref="Q10:Q32">IF($P10=0,0,$P10/$I10)</f>
        <v>0</v>
      </c>
      <c r="R10" s="85">
        <f>'[3]GT001'!$T$53</f>
        <v>22581502</v>
      </c>
      <c r="S10" s="85">
        <f>'[3]GT001'!$T$54</f>
        <v>5056230</v>
      </c>
      <c r="T10" s="52">
        <f aca="true" t="shared" si="5" ref="T10:T30">$R10+$S10</f>
        <v>27637732</v>
      </c>
      <c r="U10" s="53">
        <f>IF($I10=0,0,$T10/$I10)</f>
        <v>1.0634443813687062</v>
      </c>
    </row>
    <row r="11" spans="1:21" ht="12.75">
      <c r="A11" s="23" t="s">
        <v>33</v>
      </c>
      <c r="B11" s="27" t="s">
        <v>29</v>
      </c>
      <c r="C11" s="23" t="s">
        <v>580</v>
      </c>
      <c r="D11" s="85">
        <f>'[3]GT002'!$R$53</f>
        <v>13948043</v>
      </c>
      <c r="E11" s="85">
        <f>'[3]GT002'!$R$54</f>
        <v>3547508</v>
      </c>
      <c r="F11" s="63">
        <f t="shared" si="2"/>
        <v>17495551</v>
      </c>
      <c r="G11" s="87">
        <f>('[20]TSH'!$D$57)/1000</f>
        <v>13419192.366</v>
      </c>
      <c r="H11" s="87">
        <f>('[20]TSH'!$D$58)/1000</f>
        <v>2676933.096</v>
      </c>
      <c r="I11" s="58">
        <f t="shared" si="0"/>
        <v>15371043.441</v>
      </c>
      <c r="J11" s="86">
        <f>('[20]TSH'!$M$57)/1000</f>
        <v>13175859.907</v>
      </c>
      <c r="K11" s="87">
        <f>('[20]TSH'!$M$58)/1000</f>
        <v>2195183.534</v>
      </c>
      <c r="L11" s="52">
        <f t="shared" si="1"/>
        <v>15371043.441</v>
      </c>
      <c r="M11" s="53">
        <f>IF($I11=0,0,$L11/$I11)</f>
        <v>1</v>
      </c>
      <c r="N11" s="87"/>
      <c r="O11" s="85"/>
      <c r="P11" s="52">
        <f t="shared" si="3"/>
        <v>0</v>
      </c>
      <c r="Q11" s="53">
        <f t="shared" si="4"/>
        <v>0</v>
      </c>
      <c r="R11" s="85">
        <f>'[3]GT002'!$T$53</f>
        <v>13174315</v>
      </c>
      <c r="S11" s="85">
        <f>'[3]GT002'!$T$54</f>
        <v>2164029</v>
      </c>
      <c r="T11" s="52">
        <f t="shared" si="5"/>
        <v>15338344</v>
      </c>
      <c r="U11" s="53">
        <f>IF($I11=0,0,$T11/$I11)</f>
        <v>0.997872659645683</v>
      </c>
    </row>
    <row r="12" spans="1:21" ht="16.5">
      <c r="A12" s="24"/>
      <c r="B12" s="80" t="s">
        <v>0</v>
      </c>
      <c r="C12" s="24"/>
      <c r="D12" s="54">
        <f>SUM(D9:D11)</f>
        <v>49454575</v>
      </c>
      <c r="E12" s="54">
        <f>SUM(E9:E11)</f>
        <v>9451153</v>
      </c>
      <c r="F12" s="98">
        <f t="shared" si="2"/>
        <v>58905728</v>
      </c>
      <c r="G12" s="61">
        <f>SUM(G9:G11)</f>
        <v>51511074.993</v>
      </c>
      <c r="H12" s="54">
        <f>SUM(H9:H11)</f>
        <v>10423182.600000001</v>
      </c>
      <c r="I12" s="59">
        <f t="shared" si="0"/>
        <v>57350556.642</v>
      </c>
      <c r="J12" s="64">
        <f>SUM(J9:J11)</f>
        <v>48964301.198</v>
      </c>
      <c r="K12" s="61">
        <f>SUM(K9:K11)</f>
        <v>8386255.444</v>
      </c>
      <c r="L12" s="54">
        <f t="shared" si="1"/>
        <v>57350556.642</v>
      </c>
      <c r="M12" s="55">
        <f>IF($I12=0,0,$L12/$I12)</f>
        <v>1</v>
      </c>
      <c r="N12" s="61">
        <f>SUM(N9:N11)</f>
        <v>0</v>
      </c>
      <c r="O12" s="54">
        <f>SUM(O9:O11)</f>
        <v>0</v>
      </c>
      <c r="P12" s="54">
        <f t="shared" si="3"/>
        <v>0</v>
      </c>
      <c r="Q12" s="55">
        <f t="shared" si="4"/>
        <v>0</v>
      </c>
      <c r="R12" s="54">
        <f>SUM(R9:R11)</f>
        <v>51181482</v>
      </c>
      <c r="S12" s="54">
        <f>SUM(S9:S11)</f>
        <v>9153958</v>
      </c>
      <c r="T12" s="54">
        <f t="shared" si="5"/>
        <v>60335440</v>
      </c>
      <c r="U12" s="55">
        <f>IF($I12=0,0,$T12/$I12)</f>
        <v>1.0520462839904514</v>
      </c>
    </row>
    <row r="13" spans="1:21" ht="16.5">
      <c r="A13" s="24"/>
      <c r="B13" s="28"/>
      <c r="C13" s="24"/>
      <c r="D13" s="54"/>
      <c r="E13" s="54"/>
      <c r="F13" s="98"/>
      <c r="G13" s="61"/>
      <c r="H13" s="54"/>
      <c r="I13" s="59"/>
      <c r="J13" s="64"/>
      <c r="K13" s="61"/>
      <c r="L13" s="54"/>
      <c r="M13" s="55"/>
      <c r="N13" s="61"/>
      <c r="O13" s="54"/>
      <c r="P13" s="54"/>
      <c r="Q13" s="55"/>
      <c r="R13" s="54"/>
      <c r="S13" s="54"/>
      <c r="T13" s="54"/>
      <c r="U13" s="55"/>
    </row>
    <row r="14" spans="1:21" ht="12.75">
      <c r="A14" s="23" t="s">
        <v>34</v>
      </c>
      <c r="B14" s="27" t="s">
        <v>180</v>
      </c>
      <c r="C14" s="23" t="s">
        <v>575</v>
      </c>
      <c r="D14" s="85">
        <f>'[3]GT461'!$R$53</f>
        <v>124501</v>
      </c>
      <c r="E14" s="85">
        <f>'[3]GT461'!$R$54</f>
        <v>35153</v>
      </c>
      <c r="F14" s="63">
        <f t="shared" si="2"/>
        <v>159654</v>
      </c>
      <c r="G14" s="87">
        <f>('[20]GT461'!$D$57)/1000</f>
        <v>115047.036</v>
      </c>
      <c r="H14" s="87">
        <f>('[20]GT461'!$D$58)/1000</f>
        <v>35153</v>
      </c>
      <c r="I14" s="58">
        <f t="shared" si="0"/>
        <v>154279.993</v>
      </c>
      <c r="J14" s="86">
        <f>('[20]GT461'!$M$57)/1000</f>
        <v>130260.252</v>
      </c>
      <c r="K14" s="87">
        <f>('[20]GT461'!$M$58)/1000</f>
        <v>24019.741</v>
      </c>
      <c r="L14" s="52">
        <f t="shared" si="1"/>
        <v>154279.993</v>
      </c>
      <c r="M14" s="53">
        <f>IF($I14=0,0,$L14/$I14)</f>
        <v>1</v>
      </c>
      <c r="N14" s="87"/>
      <c r="O14" s="85"/>
      <c r="P14" s="52">
        <f t="shared" si="3"/>
        <v>0</v>
      </c>
      <c r="Q14" s="53">
        <f t="shared" si="4"/>
        <v>0</v>
      </c>
      <c r="R14" s="85">
        <f>'[3]GT461'!$T$53</f>
        <v>167363</v>
      </c>
      <c r="S14" s="85">
        <f>'[3]GT461'!$T$54</f>
        <v>23590</v>
      </c>
      <c r="T14" s="52">
        <f t="shared" si="5"/>
        <v>190953</v>
      </c>
      <c r="U14" s="53">
        <f>IF($I14=0,0,$T14/$I14)</f>
        <v>1.2377042303858545</v>
      </c>
    </row>
    <row r="15" spans="1:21" ht="12.75">
      <c r="A15" s="23" t="s">
        <v>34</v>
      </c>
      <c r="B15" s="27" t="s">
        <v>181</v>
      </c>
      <c r="C15" s="23" t="s">
        <v>576</v>
      </c>
      <c r="D15" s="85">
        <f>'[3]GT462'!$R$53</f>
        <v>394298</v>
      </c>
      <c r="E15" s="85">
        <f>'[3]GT462'!$R$54</f>
        <v>66940</v>
      </c>
      <c r="F15" s="63">
        <f t="shared" si="2"/>
        <v>461238</v>
      </c>
      <c r="G15" s="87">
        <f>('[20]GT462'!$D$57)/1000</f>
        <v>383482.956</v>
      </c>
      <c r="H15" s="87">
        <f>('[20]GT462'!$D$58)/1000</f>
        <v>66940</v>
      </c>
      <c r="I15" s="58">
        <f t="shared" si="0"/>
        <v>289453.443</v>
      </c>
      <c r="J15" s="86">
        <f>('[20]GT462'!$M$57)/1000</f>
        <v>295476.875</v>
      </c>
      <c r="K15" s="87">
        <f>('[20]GT462'!$M$58)/1000</f>
        <v>-6023.432</v>
      </c>
      <c r="L15" s="52">
        <f t="shared" si="1"/>
        <v>289453.443</v>
      </c>
      <c r="M15" s="53">
        <f>IF($I15=0,0,$L15/$I15)</f>
        <v>1</v>
      </c>
      <c r="N15" s="87"/>
      <c r="O15" s="85"/>
      <c r="P15" s="52">
        <f t="shared" si="3"/>
        <v>0</v>
      </c>
      <c r="Q15" s="53">
        <f t="shared" si="4"/>
        <v>0</v>
      </c>
      <c r="R15" s="85">
        <f>'[3]GT462'!$T$53</f>
        <v>474492</v>
      </c>
      <c r="S15" s="85">
        <f>'[3]GT462'!$T$54</f>
        <v>30305</v>
      </c>
      <c r="T15" s="52">
        <f t="shared" si="5"/>
        <v>504797</v>
      </c>
      <c r="U15" s="53">
        <f>IF($I15=0,0,$T15/$I15)</f>
        <v>1.7439661272227462</v>
      </c>
    </row>
    <row r="16" spans="1:21" ht="12.75">
      <c r="A16" s="23" t="s">
        <v>53</v>
      </c>
      <c r="B16" s="27" t="s">
        <v>182</v>
      </c>
      <c r="C16" s="23" t="s">
        <v>183</v>
      </c>
      <c r="D16" s="85">
        <f>'[3]DC46'!$R$53</f>
        <v>36275</v>
      </c>
      <c r="E16" s="85">
        <f>'[3]DC46'!$R$54</f>
        <v>2143</v>
      </c>
      <c r="F16" s="63">
        <f t="shared" si="2"/>
        <v>38418</v>
      </c>
      <c r="G16" s="87">
        <f>('[20]DC46'!$D$57)/1000</f>
        <v>41974.756</v>
      </c>
      <c r="H16" s="87">
        <f>('[20]DC46'!$D$58)/1000</f>
        <v>2143.49</v>
      </c>
      <c r="I16" s="58">
        <f t="shared" si="0"/>
        <v>40402.382999999994</v>
      </c>
      <c r="J16" s="86">
        <f>('[20]DC46'!$M$57)/1000</f>
        <v>39231.592</v>
      </c>
      <c r="K16" s="87">
        <f>('[20]DC46'!$M$58)/1000</f>
        <v>1170.791</v>
      </c>
      <c r="L16" s="52">
        <f t="shared" si="1"/>
        <v>40402.382999999994</v>
      </c>
      <c r="M16" s="53">
        <f>IF($I16=0,0,$L16/$I16)</f>
        <v>1</v>
      </c>
      <c r="N16" s="87"/>
      <c r="O16" s="85"/>
      <c r="P16" s="52">
        <f t="shared" si="3"/>
        <v>0</v>
      </c>
      <c r="Q16" s="53">
        <f t="shared" si="4"/>
        <v>0</v>
      </c>
      <c r="R16" s="85">
        <f>'[3]DC46'!$T$53</f>
        <v>39587</v>
      </c>
      <c r="S16" s="85">
        <f>'[3]DC46'!$T$54</f>
        <v>2153</v>
      </c>
      <c r="T16" s="52">
        <f t="shared" si="5"/>
        <v>41740</v>
      </c>
      <c r="U16" s="53">
        <f>IF($I16=0,0,$T16/$I16)</f>
        <v>1.0331073788395106</v>
      </c>
    </row>
    <row r="17" spans="1:21" ht="16.5">
      <c r="A17" s="24"/>
      <c r="B17" s="80" t="s">
        <v>564</v>
      </c>
      <c r="C17" s="24"/>
      <c r="D17" s="54">
        <f>SUM(D14:D16)</f>
        <v>555074</v>
      </c>
      <c r="E17" s="54">
        <f>SUM(E14:E16)</f>
        <v>104236</v>
      </c>
      <c r="F17" s="98">
        <f t="shared" si="2"/>
        <v>659310</v>
      </c>
      <c r="G17" s="61">
        <f>SUM(G14:G16)</f>
        <v>540504.748</v>
      </c>
      <c r="H17" s="54">
        <f>SUM(H14:H16)</f>
        <v>104236.49</v>
      </c>
      <c r="I17" s="59">
        <f t="shared" si="0"/>
        <v>484135.81899999996</v>
      </c>
      <c r="J17" s="64">
        <f>SUM(J14:J16)</f>
        <v>464968.719</v>
      </c>
      <c r="K17" s="61">
        <f>SUM(K14:K16)</f>
        <v>19167.100000000002</v>
      </c>
      <c r="L17" s="54">
        <f t="shared" si="1"/>
        <v>484135.81899999996</v>
      </c>
      <c r="M17" s="55">
        <f>IF($I17=0,0,$L17/$I17)</f>
        <v>1</v>
      </c>
      <c r="N17" s="61">
        <f>SUM(N14:N16)</f>
        <v>0</v>
      </c>
      <c r="O17" s="54">
        <f>SUM(O14:O16)</f>
        <v>0</v>
      </c>
      <c r="P17" s="54">
        <f t="shared" si="3"/>
        <v>0</v>
      </c>
      <c r="Q17" s="55">
        <f t="shared" si="4"/>
        <v>0</v>
      </c>
      <c r="R17" s="54">
        <f>SUM(R14:R16)</f>
        <v>681442</v>
      </c>
      <c r="S17" s="54">
        <f>SUM(S14:S16)</f>
        <v>56048</v>
      </c>
      <c r="T17" s="54">
        <f t="shared" si="5"/>
        <v>737490</v>
      </c>
      <c r="U17" s="55">
        <f>IF($I17=0,0,$T17/$I17)</f>
        <v>1.5233122009507833</v>
      </c>
    </row>
    <row r="18" spans="1:21" ht="16.5">
      <c r="A18" s="24"/>
      <c r="B18" s="28"/>
      <c r="C18" s="24"/>
      <c r="D18" s="54"/>
      <c r="E18" s="54"/>
      <c r="F18" s="98"/>
      <c r="G18" s="61"/>
      <c r="H18" s="54"/>
      <c r="I18" s="59"/>
      <c r="J18" s="64"/>
      <c r="K18" s="61"/>
      <c r="L18" s="54"/>
      <c r="M18" s="55"/>
      <c r="N18" s="61"/>
      <c r="O18" s="54"/>
      <c r="P18" s="54"/>
      <c r="Q18" s="55"/>
      <c r="R18" s="54"/>
      <c r="S18" s="54"/>
      <c r="T18" s="54"/>
      <c r="U18" s="55"/>
    </row>
    <row r="19" spans="1:21" ht="12.75">
      <c r="A19" s="23" t="s">
        <v>34</v>
      </c>
      <c r="B19" s="27" t="s">
        <v>172</v>
      </c>
      <c r="C19" s="23" t="s">
        <v>173</v>
      </c>
      <c r="D19" s="85">
        <f>'[3]GT421'!$R$53</f>
        <v>1747443</v>
      </c>
      <c r="E19" s="85">
        <f>'[3]GT421'!$R$54</f>
        <v>360504</v>
      </c>
      <c r="F19" s="63">
        <f t="shared" si="2"/>
        <v>2107947</v>
      </c>
      <c r="G19" s="87">
        <f>('[20]GT421'!$D$57)/1000</f>
        <v>2909434.999</v>
      </c>
      <c r="H19" s="87">
        <f>('[20]GT421'!$D$58)/1000</f>
        <v>251117.244</v>
      </c>
      <c r="I19" s="58">
        <f t="shared" si="0"/>
        <v>3023981.5039999997</v>
      </c>
      <c r="J19" s="86">
        <f>('[20]GT421'!$M$57)/1000</f>
        <v>2721457.954</v>
      </c>
      <c r="K19" s="87">
        <f>('[20]GT421'!$M$58)/1000</f>
        <v>302523.55</v>
      </c>
      <c r="L19" s="52">
        <f t="shared" si="1"/>
        <v>3023981.5039999997</v>
      </c>
      <c r="M19" s="53">
        <f>IF($I19=0,0,$L19/$I19)</f>
        <v>1</v>
      </c>
      <c r="N19" s="87"/>
      <c r="O19" s="85"/>
      <c r="P19" s="52">
        <f t="shared" si="3"/>
        <v>0</v>
      </c>
      <c r="Q19" s="53">
        <f t="shared" si="4"/>
        <v>0</v>
      </c>
      <c r="R19" s="85">
        <f>'[3]GT421'!$T$53</f>
        <v>2644820</v>
      </c>
      <c r="S19" s="85">
        <f>'[3]GT421'!$T$54</f>
        <v>529323</v>
      </c>
      <c r="T19" s="52">
        <f t="shared" si="5"/>
        <v>3174143</v>
      </c>
      <c r="U19" s="53">
        <f>IF($I19=0,0,$T19/$I19)</f>
        <v>1.0496568830865443</v>
      </c>
    </row>
    <row r="20" spans="1:21" ht="12.75">
      <c r="A20" s="23" t="s">
        <v>34</v>
      </c>
      <c r="B20" s="27" t="s">
        <v>174</v>
      </c>
      <c r="C20" s="23" t="s">
        <v>175</v>
      </c>
      <c r="D20" s="85">
        <f>'[3]GT422'!$R$53</f>
        <v>399951</v>
      </c>
      <c r="E20" s="85">
        <f>'[3]GT422'!$R$54</f>
        <v>77686</v>
      </c>
      <c r="F20" s="63">
        <f t="shared" si="2"/>
        <v>477637</v>
      </c>
      <c r="G20" s="87">
        <f>('[20]GT422'!$D$57)/1000</f>
        <v>394265.392</v>
      </c>
      <c r="H20" s="87">
        <f>('[20]GT422'!$D$58)/1000</f>
        <v>182525.597</v>
      </c>
      <c r="I20" s="58">
        <f t="shared" si="0"/>
        <v>447639.879</v>
      </c>
      <c r="J20" s="86">
        <f>('[20]GT422'!$M$57)/1000</f>
        <v>290057.411</v>
      </c>
      <c r="K20" s="87">
        <f>('[20]GT422'!$M$58)/1000</f>
        <v>157582.468</v>
      </c>
      <c r="L20" s="52">
        <f t="shared" si="1"/>
        <v>447639.879</v>
      </c>
      <c r="M20" s="53">
        <f>IF($I20=0,0,$L20/$I20)</f>
        <v>1</v>
      </c>
      <c r="N20" s="87"/>
      <c r="O20" s="85"/>
      <c r="P20" s="52">
        <f t="shared" si="3"/>
        <v>0</v>
      </c>
      <c r="Q20" s="53">
        <f t="shared" si="4"/>
        <v>0</v>
      </c>
      <c r="R20" s="85">
        <f>'[3]GT422'!$T$53</f>
        <v>406711</v>
      </c>
      <c r="S20" s="85">
        <f>'[3]GT422'!$T$54</f>
        <v>167485</v>
      </c>
      <c r="T20" s="52">
        <f t="shared" si="5"/>
        <v>574196</v>
      </c>
      <c r="U20" s="53">
        <f>IF($I20=0,0,$T20/$I20)</f>
        <v>1.2827186024683916</v>
      </c>
    </row>
    <row r="21" spans="1:21" ht="12.75">
      <c r="A21" s="23" t="s">
        <v>34</v>
      </c>
      <c r="B21" s="27" t="s">
        <v>176</v>
      </c>
      <c r="C21" s="23" t="s">
        <v>177</v>
      </c>
      <c r="D21" s="85">
        <f>'[3]GT423'!$R$53</f>
        <v>292326</v>
      </c>
      <c r="E21" s="85">
        <f>'[3]GT423'!$R$54</f>
        <v>53622</v>
      </c>
      <c r="F21" s="63">
        <f t="shared" si="2"/>
        <v>345948</v>
      </c>
      <c r="G21" s="87">
        <f>('[20]GT423'!$D$57)/1000</f>
        <v>286245.778</v>
      </c>
      <c r="H21" s="87">
        <f>('[20]GT423'!$D$58)/1000</f>
        <v>55630.691</v>
      </c>
      <c r="I21" s="58">
        <f t="shared" si="0"/>
        <v>306482.875</v>
      </c>
      <c r="J21" s="86">
        <f>('[20]GT423'!$M$57)/1000</f>
        <v>268662.671</v>
      </c>
      <c r="K21" s="87">
        <f>('[20]GT423'!$M$58)/1000</f>
        <v>37820.204</v>
      </c>
      <c r="L21" s="52">
        <f t="shared" si="1"/>
        <v>306482.875</v>
      </c>
      <c r="M21" s="53">
        <f>IF($I21=0,0,$L21/$I21)</f>
        <v>1</v>
      </c>
      <c r="N21" s="87"/>
      <c r="O21" s="85"/>
      <c r="P21" s="52">
        <f t="shared" si="3"/>
        <v>0</v>
      </c>
      <c r="Q21" s="53">
        <f t="shared" si="4"/>
        <v>0</v>
      </c>
      <c r="R21" s="85">
        <f>'[3]GT423'!$T$53</f>
        <v>312697</v>
      </c>
      <c r="S21" s="85">
        <f>'[3]GT423'!$T$54</f>
        <v>40305</v>
      </c>
      <c r="T21" s="52">
        <f t="shared" si="5"/>
        <v>353002</v>
      </c>
      <c r="U21" s="53">
        <f>IF($I21=0,0,$T21/$I21)</f>
        <v>1.1517837660587071</v>
      </c>
    </row>
    <row r="22" spans="1:21" ht="12.75">
      <c r="A22" s="23" t="s">
        <v>53</v>
      </c>
      <c r="B22" s="27" t="s">
        <v>178</v>
      </c>
      <c r="C22" s="23" t="s">
        <v>179</v>
      </c>
      <c r="D22" s="85">
        <f>'[3]DC42'!$R$53</f>
        <v>311201</v>
      </c>
      <c r="E22" s="85">
        <f>'[3]DC42'!$R$54</f>
        <v>47095</v>
      </c>
      <c r="F22" s="63">
        <f t="shared" si="2"/>
        <v>358296</v>
      </c>
      <c r="G22" s="87">
        <f>('[20]DC42'!$D$57)/1000</f>
        <v>330963.001</v>
      </c>
      <c r="H22" s="87">
        <f>('[20]DC42'!$D$58)/1000</f>
        <v>0</v>
      </c>
      <c r="I22" s="58">
        <f t="shared" si="0"/>
        <v>325338.041</v>
      </c>
      <c r="J22" s="86">
        <f>('[20]DC42'!$M$57)/1000</f>
        <v>317143.422</v>
      </c>
      <c r="K22" s="87">
        <f>('[20]DC42'!$M$58)/1000</f>
        <v>8194.619</v>
      </c>
      <c r="L22" s="52">
        <f t="shared" si="1"/>
        <v>325338.041</v>
      </c>
      <c r="M22" s="53">
        <f>IF($I22=0,0,$L22/$I22)</f>
        <v>1</v>
      </c>
      <c r="N22" s="87"/>
      <c r="O22" s="85"/>
      <c r="P22" s="52">
        <f t="shared" si="3"/>
        <v>0</v>
      </c>
      <c r="Q22" s="53">
        <f t="shared" si="4"/>
        <v>0</v>
      </c>
      <c r="R22" s="85">
        <f>'[3]DC42'!$T$53</f>
        <v>358223</v>
      </c>
      <c r="S22" s="85">
        <f>'[3]DC42'!$T$54</f>
        <v>37619</v>
      </c>
      <c r="T22" s="52">
        <f t="shared" si="5"/>
        <v>395842</v>
      </c>
      <c r="U22" s="53">
        <f>IF($I22=0,0,$T22/$I22)</f>
        <v>1.216709852875766</v>
      </c>
    </row>
    <row r="23" spans="1:21" ht="16.5">
      <c r="A23" s="24"/>
      <c r="B23" s="80" t="s">
        <v>563</v>
      </c>
      <c r="C23" s="24"/>
      <c r="D23" s="54">
        <f>SUM(D19:D22)</f>
        <v>2750921</v>
      </c>
      <c r="E23" s="54">
        <f>SUM(E19:E22)</f>
        <v>538907</v>
      </c>
      <c r="F23" s="98">
        <f t="shared" si="2"/>
        <v>3289828</v>
      </c>
      <c r="G23" s="61">
        <f>SUM(G19:G22)</f>
        <v>3920909.17</v>
      </c>
      <c r="H23" s="54">
        <f>SUM(H19:H22)</f>
        <v>489273.532</v>
      </c>
      <c r="I23" s="59">
        <f t="shared" si="0"/>
        <v>4103442.2989999996</v>
      </c>
      <c r="J23" s="64">
        <f>SUM(J19:J22)</f>
        <v>3597321.4579999996</v>
      </c>
      <c r="K23" s="61">
        <f>SUM(K19:K22)</f>
        <v>506120.84099999996</v>
      </c>
      <c r="L23" s="54">
        <f t="shared" si="1"/>
        <v>4103442.2989999996</v>
      </c>
      <c r="M23" s="55">
        <f>IF($I23=0,0,$L23/$I23)</f>
        <v>1</v>
      </c>
      <c r="N23" s="61">
        <f>SUM(N19:N22)</f>
        <v>0</v>
      </c>
      <c r="O23" s="54">
        <f>SUM(O19:O22)</f>
        <v>0</v>
      </c>
      <c r="P23" s="54">
        <f t="shared" si="3"/>
        <v>0</v>
      </c>
      <c r="Q23" s="55">
        <f t="shared" si="4"/>
        <v>0</v>
      </c>
      <c r="R23" s="54">
        <f>SUM(R19:R22)</f>
        <v>3722451</v>
      </c>
      <c r="S23" s="54">
        <f>SUM(S19:S22)</f>
        <v>774732</v>
      </c>
      <c r="T23" s="54">
        <f t="shared" si="5"/>
        <v>4497183</v>
      </c>
      <c r="U23" s="55">
        <f>IF($I23=0,0,$T23/$I23)</f>
        <v>1.0959537559711645</v>
      </c>
    </row>
    <row r="24" spans="1:21" ht="16.5">
      <c r="A24" s="24"/>
      <c r="B24" s="28"/>
      <c r="C24" s="24"/>
      <c r="D24" s="54"/>
      <c r="E24" s="54"/>
      <c r="F24" s="98"/>
      <c r="G24" s="61"/>
      <c r="H24" s="54"/>
      <c r="I24" s="59"/>
      <c r="J24" s="64"/>
      <c r="K24" s="61"/>
      <c r="L24" s="54"/>
      <c r="M24" s="55"/>
      <c r="N24" s="61"/>
      <c r="O24" s="54"/>
      <c r="P24" s="54"/>
      <c r="Q24" s="55"/>
      <c r="R24" s="54"/>
      <c r="S24" s="54"/>
      <c r="T24" s="54"/>
      <c r="U24" s="55"/>
    </row>
    <row r="25" spans="1:21" ht="12.75">
      <c r="A25" s="23" t="s">
        <v>34</v>
      </c>
      <c r="B25" s="27" t="s">
        <v>184</v>
      </c>
      <c r="C25" s="23" t="s">
        <v>185</v>
      </c>
      <c r="D25" s="85">
        <f>'[3]GT481'!$R$53</f>
        <v>1230292</v>
      </c>
      <c r="E25" s="85">
        <f>'[3]GT481'!$R$54</f>
        <v>179508</v>
      </c>
      <c r="F25" s="63">
        <f t="shared" si="2"/>
        <v>1409800</v>
      </c>
      <c r="G25" s="87">
        <f>('[20]GT481'!$D$57)/1000</f>
        <v>1116936.757</v>
      </c>
      <c r="H25" s="87">
        <f>('[20]GT481'!$D$58)/1000</f>
        <v>152526.23</v>
      </c>
      <c r="I25" s="58">
        <f t="shared" si="0"/>
        <v>1064439.19</v>
      </c>
      <c r="J25" s="86">
        <f>('[20]GT481'!$M$57)/1000</f>
        <v>964547.426</v>
      </c>
      <c r="K25" s="87">
        <f>('[20]GT481'!$M$58)/1000</f>
        <v>99891.764</v>
      </c>
      <c r="L25" s="52">
        <f t="shared" si="1"/>
        <v>1064439.19</v>
      </c>
      <c r="M25" s="53">
        <f aca="true" t="shared" si="6" ref="M25:M30">IF($I25=0,0,$L25/$I25)</f>
        <v>1</v>
      </c>
      <c r="N25" s="87"/>
      <c r="O25" s="85"/>
      <c r="P25" s="52">
        <f t="shared" si="3"/>
        <v>0</v>
      </c>
      <c r="Q25" s="53">
        <f t="shared" si="4"/>
        <v>0</v>
      </c>
      <c r="R25" s="85">
        <f>'[3]GT481'!$T$53</f>
        <v>1380966</v>
      </c>
      <c r="S25" s="85">
        <f>'[3]GT481'!$T$54</f>
        <v>117491</v>
      </c>
      <c r="T25" s="52">
        <f t="shared" si="5"/>
        <v>1498457</v>
      </c>
      <c r="U25" s="53">
        <f aca="true" t="shared" si="7" ref="U25:U30">IF($I25=0,0,$T25/$I25)</f>
        <v>1.407743170373124</v>
      </c>
    </row>
    <row r="26" spans="1:21" ht="12.75">
      <c r="A26" s="23" t="s">
        <v>34</v>
      </c>
      <c r="B26" s="27" t="s">
        <v>186</v>
      </c>
      <c r="C26" s="23" t="s">
        <v>187</v>
      </c>
      <c r="D26" s="85">
        <f>'[3]GT482'!$R$53</f>
        <v>503039</v>
      </c>
      <c r="E26" s="85">
        <f>'[3]GT482'!$R$54</f>
        <v>78616</v>
      </c>
      <c r="F26" s="63">
        <f t="shared" si="2"/>
        <v>581655</v>
      </c>
      <c r="G26" s="87">
        <f>('[20]GT482'!$D$57)/1000</f>
        <v>526119.604</v>
      </c>
      <c r="H26" s="87">
        <f>('[20]GT482'!$D$58)/1000</f>
        <v>93718.353</v>
      </c>
      <c r="I26" s="58">
        <f t="shared" si="0"/>
        <v>528559.9940000001</v>
      </c>
      <c r="J26" s="86">
        <f>('[20]GT482'!$M$57)/1000</f>
        <v>475332.856</v>
      </c>
      <c r="K26" s="87">
        <f>('[20]GT482'!$M$58)/1000</f>
        <v>53227.138</v>
      </c>
      <c r="L26" s="52">
        <f t="shared" si="1"/>
        <v>528559.9940000001</v>
      </c>
      <c r="M26" s="53">
        <f t="shared" si="6"/>
        <v>1</v>
      </c>
      <c r="N26" s="87"/>
      <c r="O26" s="85"/>
      <c r="P26" s="52">
        <f t="shared" si="3"/>
        <v>0</v>
      </c>
      <c r="Q26" s="53">
        <f t="shared" si="4"/>
        <v>0</v>
      </c>
      <c r="R26" s="85">
        <f>'[3]GT482'!$T$53</f>
        <v>589579</v>
      </c>
      <c r="S26" s="85">
        <f>'[3]GT482'!$T$54</f>
        <v>55315</v>
      </c>
      <c r="T26" s="52">
        <f t="shared" si="5"/>
        <v>644894</v>
      </c>
      <c r="U26" s="53">
        <f t="shared" si="7"/>
        <v>1.2200961240362054</v>
      </c>
    </row>
    <row r="27" spans="1:21" ht="12.75">
      <c r="A27" s="23" t="s">
        <v>34</v>
      </c>
      <c r="B27" s="27" t="s">
        <v>188</v>
      </c>
      <c r="C27" s="23" t="s">
        <v>189</v>
      </c>
      <c r="D27" s="85">
        <f>'[3]GT483'!$R$53</f>
        <v>300265</v>
      </c>
      <c r="E27" s="85">
        <f>'[3]GT483'!$R$54</f>
        <v>70126</v>
      </c>
      <c r="F27" s="63">
        <f t="shared" si="2"/>
        <v>370391</v>
      </c>
      <c r="G27" s="87">
        <f>('[20]GT483'!$D$57)/1000</f>
        <v>285412.078</v>
      </c>
      <c r="H27" s="87">
        <f>('[20]GT483'!$D$58)/1000</f>
        <v>0</v>
      </c>
      <c r="I27" s="58">
        <f t="shared" si="0"/>
        <v>252541.998</v>
      </c>
      <c r="J27" s="86">
        <f>('[20]GT483'!$M$57)/1000</f>
        <v>216185.221</v>
      </c>
      <c r="K27" s="87">
        <f>('[20]GT483'!$M$58)/1000</f>
        <v>36356.777</v>
      </c>
      <c r="L27" s="52">
        <f t="shared" si="1"/>
        <v>252541.998</v>
      </c>
      <c r="M27" s="53">
        <f t="shared" si="6"/>
        <v>1</v>
      </c>
      <c r="N27" s="87"/>
      <c r="O27" s="85"/>
      <c r="P27" s="52">
        <f t="shared" si="3"/>
        <v>0</v>
      </c>
      <c r="Q27" s="53">
        <f t="shared" si="4"/>
        <v>0</v>
      </c>
      <c r="R27" s="85">
        <f>'[3]GT483'!$T$53</f>
        <v>283758</v>
      </c>
      <c r="S27" s="85">
        <f>'[3]GT483'!$T$54</f>
        <v>52882</v>
      </c>
      <c r="T27" s="52">
        <f t="shared" si="5"/>
        <v>336640</v>
      </c>
      <c r="U27" s="53">
        <f t="shared" si="7"/>
        <v>1.3330060055991162</v>
      </c>
    </row>
    <row r="28" spans="1:21" ht="12.75">
      <c r="A28" s="23" t="s">
        <v>34</v>
      </c>
      <c r="B28" s="27" t="s">
        <v>449</v>
      </c>
      <c r="C28" s="23" t="s">
        <v>573</v>
      </c>
      <c r="D28" s="85">
        <f>'[3]GT484'!$R$53</f>
        <v>916294</v>
      </c>
      <c r="E28" s="85">
        <f>'[3]GT484'!$R$54</f>
        <v>337787</v>
      </c>
      <c r="F28" s="63">
        <f t="shared" si="2"/>
        <v>1254081</v>
      </c>
      <c r="G28" s="87">
        <f>('[20]GT484'!$D$57)/1000</f>
        <v>917280.096</v>
      </c>
      <c r="H28" s="85">
        <f>('[20]GT484'!$D$58)/1000</f>
        <v>2697.392</v>
      </c>
      <c r="I28" s="58">
        <f t="shared" si="0"/>
        <v>651435.009</v>
      </c>
      <c r="J28" s="86">
        <f>('[20]GT484'!$M$57)/1000</f>
        <v>481772.616</v>
      </c>
      <c r="K28" s="86">
        <f>('[20]GT484'!$M$58)/1000</f>
        <v>169662.393</v>
      </c>
      <c r="L28" s="52">
        <f t="shared" si="1"/>
        <v>651435.009</v>
      </c>
      <c r="M28" s="53">
        <f t="shared" si="6"/>
        <v>1</v>
      </c>
      <c r="N28" s="87"/>
      <c r="O28" s="85"/>
      <c r="P28" s="52">
        <f t="shared" si="3"/>
        <v>0</v>
      </c>
      <c r="Q28" s="53">
        <f t="shared" si="4"/>
        <v>0</v>
      </c>
      <c r="R28" s="85">
        <f>'[3]GT484'!$T$53</f>
        <v>683040</v>
      </c>
      <c r="S28" s="85">
        <f>'[3]GT484'!$T$54</f>
        <v>142017</v>
      </c>
      <c r="T28" s="52">
        <f t="shared" si="5"/>
        <v>825057</v>
      </c>
      <c r="U28" s="53">
        <f t="shared" si="7"/>
        <v>1.266522352347201</v>
      </c>
    </row>
    <row r="29" spans="1:21" ht="12.75">
      <c r="A29" s="23" t="s">
        <v>53</v>
      </c>
      <c r="B29" s="27" t="s">
        <v>190</v>
      </c>
      <c r="C29" s="23" t="s">
        <v>191</v>
      </c>
      <c r="D29" s="85">
        <f>'[3]DC48'!$R$53</f>
        <v>203108</v>
      </c>
      <c r="E29" s="85">
        <f>'[3]DC48'!$R$54</f>
        <v>37871</v>
      </c>
      <c r="F29" s="63">
        <f t="shared" si="2"/>
        <v>240979</v>
      </c>
      <c r="G29" s="87">
        <f>('[20]DC48'!$D$57)/1000</f>
        <v>204686.14</v>
      </c>
      <c r="H29" s="87">
        <f>('[20]DC48'!$D$58)/1000</f>
        <v>38710.36</v>
      </c>
      <c r="I29" s="58">
        <f t="shared" si="0"/>
        <v>199918.446</v>
      </c>
      <c r="J29" s="86">
        <f>('[20]DC48'!$M$57)/1000</f>
        <v>190836.044</v>
      </c>
      <c r="K29" s="87">
        <f>('[20]DC48'!$M$58)/1000</f>
        <v>9082.402</v>
      </c>
      <c r="L29" s="52">
        <f t="shared" si="1"/>
        <v>199918.446</v>
      </c>
      <c r="M29" s="53">
        <f t="shared" si="6"/>
        <v>1</v>
      </c>
      <c r="N29" s="87"/>
      <c r="O29" s="85"/>
      <c r="P29" s="52">
        <f t="shared" si="3"/>
        <v>0</v>
      </c>
      <c r="Q29" s="53">
        <f t="shared" si="4"/>
        <v>0</v>
      </c>
      <c r="R29" s="85">
        <f>'[3]DC48'!$T$53</f>
        <v>186627</v>
      </c>
      <c r="S29" s="85">
        <f>'[3]DC48'!$T$54</f>
        <v>14410</v>
      </c>
      <c r="T29" s="52">
        <f t="shared" si="5"/>
        <v>201037</v>
      </c>
      <c r="U29" s="53">
        <f t="shared" si="7"/>
        <v>1.0055950514941479</v>
      </c>
    </row>
    <row r="30" spans="1:21" ht="16.5">
      <c r="A30" s="24"/>
      <c r="B30" s="80" t="s">
        <v>565</v>
      </c>
      <c r="C30" s="24"/>
      <c r="D30" s="54">
        <f>SUM(D25:D29)</f>
        <v>3152998</v>
      </c>
      <c r="E30" s="54">
        <f>SUM(E25:E29)</f>
        <v>703908</v>
      </c>
      <c r="F30" s="98">
        <f t="shared" si="2"/>
        <v>3856906</v>
      </c>
      <c r="G30" s="61">
        <f>SUM(G25:G29)</f>
        <v>3050434.6750000003</v>
      </c>
      <c r="H30" s="54">
        <f>SUM(H25:H29)</f>
        <v>287652.335</v>
      </c>
      <c r="I30" s="59">
        <f t="shared" si="0"/>
        <v>2696894.6369999996</v>
      </c>
      <c r="J30" s="64">
        <f>SUM(J25:J29)</f>
        <v>2328674.1629999997</v>
      </c>
      <c r="K30" s="61">
        <f>SUM(K25:K29)</f>
        <v>368220.47400000005</v>
      </c>
      <c r="L30" s="54">
        <f t="shared" si="1"/>
        <v>2696894.6369999996</v>
      </c>
      <c r="M30" s="55">
        <f t="shared" si="6"/>
        <v>1</v>
      </c>
      <c r="N30" s="61">
        <f>SUM(N25:N29)</f>
        <v>0</v>
      </c>
      <c r="O30" s="54">
        <f>SUM(O25:O29)</f>
        <v>0</v>
      </c>
      <c r="P30" s="54">
        <f>$N30+$O30</f>
        <v>0</v>
      </c>
      <c r="Q30" s="55">
        <f>IF($P30=0,0,$P30/$I30)</f>
        <v>0</v>
      </c>
      <c r="R30" s="54">
        <f>SUM(R25:R29)</f>
        <v>3123970</v>
      </c>
      <c r="S30" s="54">
        <f>SUM(S25:S29)</f>
        <v>382115</v>
      </c>
      <c r="T30" s="54">
        <f t="shared" si="5"/>
        <v>3506085</v>
      </c>
      <c r="U30" s="55">
        <f t="shared" si="7"/>
        <v>1.3000452267946723</v>
      </c>
    </row>
    <row r="31" spans="1:21" ht="16.5">
      <c r="A31" s="24"/>
      <c r="B31" s="28"/>
      <c r="C31" s="24"/>
      <c r="D31" s="54"/>
      <c r="E31" s="54"/>
      <c r="F31" s="59"/>
      <c r="G31" s="64"/>
      <c r="H31" s="54"/>
      <c r="I31" s="59"/>
      <c r="J31" s="64"/>
      <c r="K31" s="61"/>
      <c r="L31" s="54"/>
      <c r="M31" s="55"/>
      <c r="N31" s="61"/>
      <c r="O31" s="54"/>
      <c r="P31" s="54"/>
      <c r="Q31" s="55"/>
      <c r="R31" s="54"/>
      <c r="S31" s="54"/>
      <c r="T31" s="54"/>
      <c r="U31" s="55"/>
    </row>
    <row r="32" spans="1:21" ht="16.5">
      <c r="A32" s="24"/>
      <c r="B32" s="81" t="s">
        <v>545</v>
      </c>
      <c r="C32" s="24"/>
      <c r="D32" s="92">
        <f>SUM(D9:D11,D14:D16,D19:D22,D25:D29)</f>
        <v>55913568</v>
      </c>
      <c r="E32" s="92">
        <f>SUM(E9:E11,E14:E16,E19:E22,E25:E29)</f>
        <v>10798204</v>
      </c>
      <c r="F32" s="93">
        <f t="shared" si="2"/>
        <v>66711772</v>
      </c>
      <c r="G32" s="94">
        <f>SUM(G9:G11,G14:G16,G19:G22,G25:G29)</f>
        <v>59022923.585999995</v>
      </c>
      <c r="H32" s="92">
        <f>SUM(H9:H11,H14:H16,H19:H22,H25:H29)</f>
        <v>11304344.957000002</v>
      </c>
      <c r="I32" s="95">
        <f t="shared" si="0"/>
        <v>64635029.396999985</v>
      </c>
      <c r="J32" s="94">
        <f>SUM(J9:J11,J14:J16,J19:J22,J25:J29)</f>
        <v>55355265.53799998</v>
      </c>
      <c r="K32" s="96">
        <f>SUM(K9:K11,K14:K16,K19:K22,K25:K29)</f>
        <v>9279763.859000003</v>
      </c>
      <c r="L32" s="92">
        <f t="shared" si="1"/>
        <v>64635029.396999985</v>
      </c>
      <c r="M32" s="55">
        <f>IF($I32=0,0,$L32/$I32)</f>
        <v>1</v>
      </c>
      <c r="N32" s="54">
        <f>SUM(N9:N11,N14:N16,N19:N22,N25:N29)</f>
        <v>0</v>
      </c>
      <c r="O32" s="54">
        <f>SUM(O9:O11,O14:O16,O19:O22,O25:O29)</f>
        <v>0</v>
      </c>
      <c r="P32" s="54">
        <f t="shared" si="3"/>
        <v>0</v>
      </c>
      <c r="Q32" s="55">
        <f t="shared" si="4"/>
        <v>0</v>
      </c>
      <c r="R32" s="54">
        <f>SUM(R9:R11,R14:R16,R19:R22,R25:R29)</f>
        <v>58709345</v>
      </c>
      <c r="S32" s="54">
        <f>SUM(S9:S11,S14:S16,S19:S22,S25:S29)</f>
        <v>10366853</v>
      </c>
      <c r="T32" s="54">
        <f>$R32+$S32</f>
        <v>69076198</v>
      </c>
      <c r="U32" s="55">
        <f>IF($I32=0,0,$T32/$I32)</f>
        <v>1.0687114811338843</v>
      </c>
    </row>
    <row r="33" spans="1:21" ht="12.75">
      <c r="A33" s="26"/>
      <c r="B33" s="30"/>
      <c r="C33" s="26"/>
      <c r="D33" s="52"/>
      <c r="E33" s="52"/>
      <c r="F33" s="58"/>
      <c r="G33" s="62"/>
      <c r="H33" s="52"/>
      <c r="I33" s="58"/>
      <c r="J33" s="62"/>
      <c r="K33" s="52"/>
      <c r="L33" s="52"/>
      <c r="M33" s="10"/>
      <c r="N33" s="60"/>
      <c r="O33" s="52"/>
      <c r="P33" s="52"/>
      <c r="Q33" s="10"/>
      <c r="R33" s="52"/>
      <c r="S33" s="52"/>
      <c r="T33" s="52"/>
      <c r="U33" s="53"/>
    </row>
    <row r="34" spans="1:21" ht="12.75">
      <c r="A34" s="31"/>
      <c r="B34" s="105" t="s">
        <v>572</v>
      </c>
      <c r="C34" s="3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ht="12.75">
      <c r="A35" s="32"/>
      <c r="B35" s="123" t="s">
        <v>569</v>
      </c>
      <c r="C35" s="32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ht="12.75">
      <c r="A36" s="32"/>
      <c r="B36" s="33"/>
      <c r="C36" s="32"/>
      <c r="D36" s="16"/>
      <c r="E36" s="16"/>
      <c r="F36" s="16"/>
      <c r="G36" s="16"/>
      <c r="H36" s="16"/>
      <c r="I36" s="16"/>
      <c r="J36" s="110">
        <f>J32-'[11]GT'!Z27</f>
        <v>-2273318897.462</v>
      </c>
      <c r="K36" s="110">
        <f>K32-'[11]GT'!AA27</f>
        <v>-358940710.141</v>
      </c>
      <c r="L36" s="110">
        <f>L32-'[11]GT'!AB27</f>
        <v>-2632259607.603</v>
      </c>
      <c r="M36" s="111"/>
      <c r="N36" s="16"/>
      <c r="O36" s="16"/>
      <c r="P36" s="16"/>
      <c r="Q36" s="16"/>
      <c r="R36" s="82"/>
      <c r="S36" s="16"/>
      <c r="T36" s="16"/>
      <c r="U36" s="16"/>
    </row>
    <row r="37" spans="1:21" ht="12.75">
      <c r="A37" s="32"/>
      <c r="B37" s="33"/>
      <c r="C37" s="32"/>
      <c r="D37" s="16"/>
      <c r="E37" s="16"/>
      <c r="F37" s="16"/>
      <c r="G37" s="16"/>
      <c r="H37" s="16"/>
      <c r="I37" s="16"/>
      <c r="J37" s="82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12.75">
      <c r="A38" s="32"/>
      <c r="B38" s="33"/>
      <c r="C38" s="32"/>
      <c r="D38" s="16"/>
      <c r="E38" s="16"/>
      <c r="F38" s="16"/>
      <c r="G38" s="16"/>
      <c r="H38" s="16"/>
      <c r="I38" s="16"/>
      <c r="J38" s="82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12.75">
      <c r="A39" s="32"/>
      <c r="B39" s="33"/>
      <c r="C39" s="32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2.75">
      <c r="A40" s="134"/>
      <c r="B40" s="33"/>
      <c r="C40" s="32"/>
      <c r="D40" s="129">
        <f>'[3]Summary'!$R$53-D32</f>
        <v>0</v>
      </c>
      <c r="E40" s="129">
        <f>'[3]Summary'!$R$54-E32</f>
        <v>0</v>
      </c>
      <c r="F40" s="16"/>
      <c r="G40" s="129">
        <f>('[20]Summary'!$D$57)/1000-G32</f>
        <v>0</v>
      </c>
      <c r="H40" s="129">
        <f>('[20]Summary'!$D$58)/1000-H32</f>
        <v>0</v>
      </c>
      <c r="I40" s="129"/>
      <c r="J40" s="129">
        <f>('[20]Summary'!$M$57)/1000-J32</f>
        <v>0</v>
      </c>
      <c r="K40" s="129">
        <f>('[20]Summary'!$M$58)/1000-K32</f>
        <v>0</v>
      </c>
      <c r="L40" s="129"/>
      <c r="M40" s="129"/>
      <c r="N40" s="129"/>
      <c r="O40" s="129"/>
      <c r="P40" s="129">
        <f>$N40+$O40</f>
        <v>0</v>
      </c>
      <c r="Q40" s="129">
        <f>IF($P40=0,0,$P40/$I40)</f>
        <v>0</v>
      </c>
      <c r="R40" s="129">
        <f>'[3]Summary'!$T$53-R32</f>
        <v>0</v>
      </c>
      <c r="S40" s="129">
        <f>'[3]Summary'!$T$54-S32</f>
        <v>0</v>
      </c>
      <c r="T40" s="129"/>
      <c r="U40" s="129"/>
    </row>
    <row r="41" spans="1:21" ht="12.75">
      <c r="A41" s="32"/>
      <c r="B41" s="33"/>
      <c r="C41" s="32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1" ht="12.75">
      <c r="A42" s="32"/>
      <c r="B42" s="33"/>
      <c r="C42" s="32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1:21" ht="12.75">
      <c r="A43" s="32"/>
      <c r="B43" s="33"/>
      <c r="C43" s="32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ht="12.75">
      <c r="A44" s="32"/>
      <c r="B44" s="33"/>
      <c r="C44" s="32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ht="12.75">
      <c r="A45" s="32"/>
      <c r="B45" s="33"/>
      <c r="C45" s="32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12.75">
      <c r="A46" s="32"/>
      <c r="B46" s="33"/>
      <c r="C46" s="32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2.75">
      <c r="A47" s="32"/>
      <c r="B47" s="33"/>
      <c r="C47" s="32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2.75">
      <c r="A48" s="32"/>
      <c r="B48" s="33"/>
      <c r="C48" s="32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32"/>
      <c r="B49" s="33"/>
      <c r="C49" s="32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2.75">
      <c r="A50" s="32"/>
      <c r="B50" s="33"/>
      <c r="C50" s="32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2.75">
      <c r="A51" s="32"/>
      <c r="B51" s="33"/>
      <c r="C51" s="32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.75">
      <c r="A52" s="32"/>
      <c r="B52" s="33"/>
      <c r="C52" s="32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2.75">
      <c r="A53" s="32"/>
      <c r="B53" s="33"/>
      <c r="C53" s="32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2.75">
      <c r="A54" s="32"/>
      <c r="B54" s="33"/>
      <c r="C54" s="32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2.75">
      <c r="A55" s="32"/>
      <c r="B55" s="33"/>
      <c r="C55" s="32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32"/>
      <c r="B56" s="33"/>
      <c r="C56" s="32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32"/>
      <c r="B57" s="33"/>
      <c r="C57" s="32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32"/>
      <c r="B58" s="33"/>
      <c r="C58" s="32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32"/>
      <c r="B59" s="33"/>
      <c r="C59" s="32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2.75">
      <c r="A60" s="32"/>
      <c r="B60" s="33"/>
      <c r="C60" s="32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2.75">
      <c r="A61" s="32"/>
      <c r="B61" s="33"/>
      <c r="C61" s="32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2.75">
      <c r="A62" s="32"/>
      <c r="B62" s="33"/>
      <c r="C62" s="32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32"/>
      <c r="B63" s="33"/>
      <c r="C63" s="32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2.75">
      <c r="A64" s="32"/>
      <c r="B64" s="33"/>
      <c r="C64" s="32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32"/>
      <c r="B65" s="33"/>
      <c r="C65" s="32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2.75">
      <c r="A66" s="32"/>
      <c r="B66" s="33"/>
      <c r="C66" s="32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>
      <c r="A67" s="32"/>
      <c r="B67" s="33"/>
      <c r="C67" s="32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>
      <c r="A68" s="32"/>
      <c r="B68" s="33"/>
      <c r="C68" s="32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32"/>
      <c r="B69" s="33"/>
      <c r="C69" s="32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32"/>
      <c r="B70" s="33"/>
      <c r="C70" s="32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32"/>
      <c r="B71" s="33"/>
      <c r="C71" s="32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32"/>
      <c r="B72" s="33"/>
      <c r="C72" s="32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32"/>
      <c r="B73" s="33"/>
      <c r="C73" s="32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32"/>
      <c r="B74" s="33"/>
      <c r="C74" s="32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32"/>
      <c r="B75" s="33"/>
      <c r="C75" s="32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32"/>
      <c r="B76" s="33"/>
      <c r="C76" s="32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32"/>
      <c r="B77" s="33"/>
      <c r="C77" s="32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32"/>
      <c r="B78" s="33"/>
      <c r="C78" s="32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32"/>
      <c r="B79" s="33"/>
      <c r="C79" s="32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32"/>
      <c r="B80" s="33"/>
      <c r="C80" s="32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32"/>
      <c r="B81" s="33"/>
      <c r="C81" s="32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32"/>
      <c r="B82" s="33"/>
      <c r="C82" s="32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32"/>
      <c r="B83" s="33"/>
      <c r="C83" s="32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32"/>
      <c r="B84" s="33"/>
      <c r="C84" s="32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32"/>
      <c r="B85" s="33"/>
      <c r="C85" s="32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32"/>
      <c r="B86" s="33"/>
      <c r="C86" s="32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ht="12.75">
      <c r="A87" s="32"/>
      <c r="B87" s="33"/>
      <c r="C87" s="32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</row>
    <row r="88" spans="7:14" ht="12.75">
      <c r="G88" s="16"/>
      <c r="H88" s="16"/>
      <c r="I88" s="16"/>
      <c r="J88" s="16"/>
      <c r="K88" s="16"/>
      <c r="L88" s="16"/>
      <c r="M88" s="16"/>
      <c r="N88" s="16"/>
    </row>
    <row r="89" spans="7:14" ht="12.75">
      <c r="G89" s="16"/>
      <c r="H89" s="16"/>
      <c r="I89" s="16"/>
      <c r="J89" s="16"/>
      <c r="K89" s="16"/>
      <c r="L89" s="16"/>
      <c r="M89" s="16"/>
      <c r="N89" s="16"/>
    </row>
    <row r="90" spans="10:14" ht="12.75">
      <c r="J90" s="16"/>
      <c r="K90" s="16"/>
      <c r="L90" s="16"/>
      <c r="M90" s="16"/>
      <c r="N90" s="16"/>
    </row>
    <row r="91" spans="10:14" ht="12.75">
      <c r="J91" s="16"/>
      <c r="K91" s="16"/>
      <c r="L91" s="16"/>
      <c r="M91" s="16"/>
      <c r="N91" s="16"/>
    </row>
  </sheetData>
  <sheetProtection password="F954" sheet="1" objects="1" scenarios="1"/>
  <mergeCells count="5">
    <mergeCell ref="A2:Q2"/>
    <mergeCell ref="R4:U4"/>
    <mergeCell ref="D4:F4"/>
    <mergeCell ref="G4:I4"/>
    <mergeCell ref="N4:Q4"/>
  </mergeCells>
  <conditionalFormatting sqref="D40:F40 J40:U40">
    <cfRule type="cellIs" priority="2" dxfId="0" operator="notEqual" stopIfTrue="1">
      <formula>0</formula>
    </cfRule>
  </conditionalFormatting>
  <conditionalFormatting sqref="G40:I40">
    <cfRule type="cellIs" priority="1" dxfId="0" operator="notEqual" stopIfTrue="1">
      <formula>0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00"/>
  <sheetViews>
    <sheetView showGridLines="0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8.57421875" style="0" customWidth="1"/>
    <col min="4" max="12" width="11.7109375" style="0" customWidth="1"/>
    <col min="13" max="13" width="10.7109375" style="0" customWidth="1"/>
    <col min="14" max="17" width="12.7109375" style="0" hidden="1" customWidth="1"/>
    <col min="18" max="20" width="11.7109375" style="0" customWidth="1"/>
    <col min="21" max="21" width="10.7109375" style="0" customWidth="1"/>
  </cols>
  <sheetData>
    <row r="1" ht="16.5">
      <c r="A1" s="1"/>
    </row>
    <row r="2" spans="1:17" ht="15.75" customHeight="1">
      <c r="A2" s="140" t="s">
        <v>660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21" ht="16.5">
      <c r="A3" s="34"/>
      <c r="B3" s="15"/>
      <c r="C3" s="3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ht="16.5" customHeight="1">
      <c r="A4" s="35"/>
      <c r="B4" s="20"/>
      <c r="C4" s="22"/>
      <c r="D4" s="141" t="s">
        <v>567</v>
      </c>
      <c r="E4" s="142"/>
      <c r="F4" s="143"/>
      <c r="G4" s="141" t="s">
        <v>568</v>
      </c>
      <c r="H4" s="142"/>
      <c r="I4" s="142"/>
      <c r="J4" s="72" t="s">
        <v>661</v>
      </c>
      <c r="K4" s="73"/>
      <c r="L4" s="73"/>
      <c r="M4" s="74"/>
      <c r="N4" s="142" t="s">
        <v>566</v>
      </c>
      <c r="O4" s="142"/>
      <c r="P4" s="142"/>
      <c r="Q4" s="143"/>
      <c r="R4" s="141" t="s">
        <v>510</v>
      </c>
      <c r="S4" s="142"/>
      <c r="T4" s="142"/>
      <c r="U4" s="143"/>
    </row>
    <row r="5" spans="1:21" ht="82.5">
      <c r="A5" s="36"/>
      <c r="B5" s="18" t="s">
        <v>1</v>
      </c>
      <c r="C5" s="21" t="s">
        <v>2</v>
      </c>
      <c r="D5" s="77" t="s">
        <v>3</v>
      </c>
      <c r="E5" s="78" t="s">
        <v>4</v>
      </c>
      <c r="F5" s="78" t="s">
        <v>0</v>
      </c>
      <c r="G5" s="77" t="s">
        <v>3</v>
      </c>
      <c r="H5" s="78" t="s">
        <v>4</v>
      </c>
      <c r="I5" s="78" t="s">
        <v>0</v>
      </c>
      <c r="J5" s="77" t="s">
        <v>3</v>
      </c>
      <c r="K5" s="78" t="s">
        <v>4</v>
      </c>
      <c r="L5" s="78" t="s">
        <v>0</v>
      </c>
      <c r="M5" s="79" t="s">
        <v>5</v>
      </c>
      <c r="N5" s="78" t="s">
        <v>3</v>
      </c>
      <c r="O5" s="78" t="s">
        <v>4</v>
      </c>
      <c r="P5" s="78" t="s">
        <v>0</v>
      </c>
      <c r="Q5" s="79" t="s">
        <v>5</v>
      </c>
      <c r="R5" s="77" t="s">
        <v>3</v>
      </c>
      <c r="S5" s="78" t="s">
        <v>4</v>
      </c>
      <c r="T5" s="78" t="s">
        <v>0</v>
      </c>
      <c r="U5" s="79" t="s">
        <v>5</v>
      </c>
    </row>
    <row r="6" spans="1:21" ht="16.5">
      <c r="A6" s="37"/>
      <c r="B6" s="3"/>
      <c r="C6" s="3"/>
      <c r="D6" s="4"/>
      <c r="E6" s="12"/>
      <c r="F6" s="11"/>
      <c r="G6" s="4"/>
      <c r="H6" s="12"/>
      <c r="I6" s="15"/>
      <c r="J6" s="70"/>
      <c r="K6" s="12"/>
      <c r="L6" s="12"/>
      <c r="M6" s="71"/>
      <c r="N6" s="15"/>
      <c r="O6" s="12"/>
      <c r="P6" s="12"/>
      <c r="Q6" s="11"/>
      <c r="R6" s="4"/>
      <c r="S6" s="12"/>
      <c r="T6" s="12"/>
      <c r="U6" s="11"/>
    </row>
    <row r="7" spans="1:21" ht="16.5">
      <c r="A7" s="5"/>
      <c r="B7" s="5" t="s">
        <v>13</v>
      </c>
      <c r="C7" s="6"/>
      <c r="D7" s="7"/>
      <c r="E7" s="13"/>
      <c r="F7" s="10"/>
      <c r="G7" s="7"/>
      <c r="H7" s="13"/>
      <c r="I7" s="16"/>
      <c r="J7" s="50"/>
      <c r="K7" s="13"/>
      <c r="L7" s="13"/>
      <c r="M7" s="51"/>
      <c r="N7" s="16"/>
      <c r="O7" s="13"/>
      <c r="P7" s="13"/>
      <c r="Q7" s="10"/>
      <c r="R7" s="7"/>
      <c r="S7" s="13"/>
      <c r="T7" s="13"/>
      <c r="U7" s="10"/>
    </row>
    <row r="8" spans="1:21" ht="16.5">
      <c r="A8" s="5"/>
      <c r="B8" s="6"/>
      <c r="C8" s="6"/>
      <c r="D8" s="7"/>
      <c r="E8" s="13"/>
      <c r="F8" s="10"/>
      <c r="G8" s="7"/>
      <c r="H8" s="13"/>
      <c r="I8" s="16"/>
      <c r="J8" s="50"/>
      <c r="K8" s="68"/>
      <c r="L8" s="13"/>
      <c r="M8" s="51"/>
      <c r="N8" s="16"/>
      <c r="O8" s="13"/>
      <c r="P8" s="13"/>
      <c r="Q8" s="10"/>
      <c r="R8" s="7"/>
      <c r="S8" s="13"/>
      <c r="T8" s="13"/>
      <c r="U8" s="10"/>
    </row>
    <row r="9" spans="1:21" ht="12.75">
      <c r="A9" s="23" t="s">
        <v>33</v>
      </c>
      <c r="B9" s="27" t="s">
        <v>30</v>
      </c>
      <c r="C9" s="23" t="s">
        <v>581</v>
      </c>
      <c r="D9" s="85">
        <f>'[4]KZN000'!$R$53</f>
        <v>15952534</v>
      </c>
      <c r="E9" s="85">
        <f>'[4]KZN000'!$R$54</f>
        <v>5450704</v>
      </c>
      <c r="F9" s="63">
        <f>$D9+$E9</f>
        <v>21403238</v>
      </c>
      <c r="G9" s="87">
        <f>('[13]ETH'!$D$57)/1000</f>
        <v>18013061.08</v>
      </c>
      <c r="H9" s="85">
        <f>('[13]ETH'!$D$58)/1000</f>
        <v>5950166</v>
      </c>
      <c r="I9" s="58">
        <f>$J9+$K9</f>
        <v>23793484.532</v>
      </c>
      <c r="J9" s="86">
        <f>('[13]ETH'!$M$57)/1000</f>
        <v>17091395.532</v>
      </c>
      <c r="K9" s="87">
        <f>('[13]ETH'!$M$58)/1000</f>
        <v>6702089</v>
      </c>
      <c r="L9" s="52">
        <f>$J9+$K9</f>
        <v>23793484.532</v>
      </c>
      <c r="M9" s="53">
        <f>IF($I9=0,0,$L9/$I9)</f>
        <v>1</v>
      </c>
      <c r="N9" s="87"/>
      <c r="O9" s="85"/>
      <c r="P9" s="52">
        <f>$N9+$O9</f>
        <v>0</v>
      </c>
      <c r="Q9" s="53">
        <f>IF($P9=0,0,$P9/$I9)</f>
        <v>0</v>
      </c>
      <c r="R9" s="85">
        <f>'[4]KZN000'!$T$53</f>
        <v>17166908</v>
      </c>
      <c r="S9" s="85">
        <f>'[4]KZN000'!$T$54</f>
        <v>6537020</v>
      </c>
      <c r="T9" s="52">
        <f>$R9+$S9</f>
        <v>23703928</v>
      </c>
      <c r="U9" s="53">
        <f>IF($I9=0,0,$T9/$I9)</f>
        <v>0.9962360900993902</v>
      </c>
    </row>
    <row r="10" spans="1:21" ht="16.5">
      <c r="A10" s="24"/>
      <c r="B10" s="28"/>
      <c r="C10" s="24"/>
      <c r="D10" s="54">
        <f>D9</f>
        <v>15952534</v>
      </c>
      <c r="E10" s="54">
        <f>E9</f>
        <v>5450704</v>
      </c>
      <c r="F10" s="98">
        <f aca="true" t="shared" si="0" ref="F10:F46">$D10+$E10</f>
        <v>21403238</v>
      </c>
      <c r="G10" s="61">
        <f>G9</f>
        <v>18013061.08</v>
      </c>
      <c r="H10" s="54">
        <f>H9</f>
        <v>5950166</v>
      </c>
      <c r="I10" s="59">
        <f aca="true" t="shared" si="1" ref="I10:I82">$J10+$K10</f>
        <v>23793484.532</v>
      </c>
      <c r="J10" s="64">
        <f>J9</f>
        <v>17091395.532</v>
      </c>
      <c r="K10" s="61">
        <f>K9</f>
        <v>6702089</v>
      </c>
      <c r="L10" s="54">
        <f aca="true" t="shared" si="2" ref="L10:L82">$J10+$K10</f>
        <v>23793484.532</v>
      </c>
      <c r="M10" s="55">
        <f>IF($I10=0,0,$L10/$I10)</f>
        <v>1</v>
      </c>
      <c r="N10" s="61">
        <f>N9</f>
        <v>0</v>
      </c>
      <c r="O10" s="54">
        <f>O9</f>
        <v>0</v>
      </c>
      <c r="P10" s="54">
        <f aca="true" t="shared" si="3" ref="P10:P46">$N10+$O10</f>
        <v>0</v>
      </c>
      <c r="Q10" s="55">
        <f aca="true" t="shared" si="4" ref="Q10:Q46">IF($P10=0,0,$P10/$I10)</f>
        <v>0</v>
      </c>
      <c r="R10" s="54">
        <f>R9</f>
        <v>17166908</v>
      </c>
      <c r="S10" s="54">
        <f>S9</f>
        <v>6537020</v>
      </c>
      <c r="T10" s="54">
        <f>$R10+$S10</f>
        <v>23703928</v>
      </c>
      <c r="U10" s="55">
        <f>IF($I10=0,0,$T10/$I10)</f>
        <v>0.9962360900993902</v>
      </c>
    </row>
    <row r="11" spans="1:21" ht="16.5">
      <c r="A11" s="24"/>
      <c r="B11" s="28"/>
      <c r="C11" s="24"/>
      <c r="D11" s="54"/>
      <c r="E11" s="54"/>
      <c r="F11" s="98"/>
      <c r="G11" s="61"/>
      <c r="H11" s="54"/>
      <c r="I11" s="59"/>
      <c r="J11" s="64"/>
      <c r="K11" s="61"/>
      <c r="L11" s="54"/>
      <c r="M11" s="55"/>
      <c r="N11" s="61"/>
      <c r="O11" s="54"/>
      <c r="P11" s="54"/>
      <c r="Q11" s="55"/>
      <c r="R11" s="54"/>
      <c r="S11" s="54"/>
      <c r="T11" s="54"/>
      <c r="U11" s="55"/>
    </row>
    <row r="12" spans="1:21" ht="12.75">
      <c r="A12" s="23" t="s">
        <v>34</v>
      </c>
      <c r="B12" s="27" t="s">
        <v>192</v>
      </c>
      <c r="C12" s="23" t="s">
        <v>585</v>
      </c>
      <c r="D12" s="85">
        <f>'[4]KZN211'!$R$53</f>
        <v>38840</v>
      </c>
      <c r="E12" s="85">
        <f>'[4]KZN211'!$R$54</f>
        <v>50425</v>
      </c>
      <c r="F12" s="63">
        <f t="shared" si="0"/>
        <v>89265</v>
      </c>
      <c r="G12" s="87">
        <f>('[13]KZN211'!$D$57)/1000</f>
        <v>38840.749</v>
      </c>
      <c r="H12" s="85">
        <f>('[13]KZN211'!$D$58)/1000</f>
        <v>48254.28</v>
      </c>
      <c r="I12" s="58">
        <f t="shared" si="1"/>
        <v>35167.466</v>
      </c>
      <c r="J12" s="86">
        <f>('[13]KZN211'!$M$57)/1000</f>
        <v>25783.323</v>
      </c>
      <c r="K12" s="87">
        <f>('[13]KZN211'!$M$58)/1000</f>
        <v>9384.143</v>
      </c>
      <c r="L12" s="52">
        <f t="shared" si="2"/>
        <v>35167.466</v>
      </c>
      <c r="M12" s="53">
        <f aca="true" t="shared" si="5" ref="M12:M19">IF($I12=0,0,$L12/$I12)</f>
        <v>1</v>
      </c>
      <c r="N12" s="87"/>
      <c r="O12" s="85"/>
      <c r="P12" s="52">
        <f t="shared" si="3"/>
        <v>0</v>
      </c>
      <c r="Q12" s="53">
        <f t="shared" si="4"/>
        <v>0</v>
      </c>
      <c r="R12" s="85">
        <f>'[4]KZN211'!$T$53</f>
        <v>39595</v>
      </c>
      <c r="S12" s="85">
        <f>'[4]KZN211'!$T$54</f>
        <v>8222</v>
      </c>
      <c r="T12" s="52">
        <f aca="true" t="shared" si="6" ref="T12:T84">$R12+$S12</f>
        <v>47817</v>
      </c>
      <c r="U12" s="53">
        <f aca="true" t="shared" si="7" ref="U12:U19">IF($I12=0,0,$T12/$I12)</f>
        <v>1.3596942128272762</v>
      </c>
    </row>
    <row r="13" spans="1:21" ht="12.75">
      <c r="A13" s="23" t="s">
        <v>34</v>
      </c>
      <c r="B13" s="27" t="s">
        <v>193</v>
      </c>
      <c r="C13" s="23" t="s">
        <v>586</v>
      </c>
      <c r="D13" s="85">
        <f>'[4]KZN212'!$R$53</f>
        <v>92398</v>
      </c>
      <c r="E13" s="85">
        <f>'[4]KZN212'!$R$54</f>
        <v>289505</v>
      </c>
      <c r="F13" s="63">
        <f t="shared" si="0"/>
        <v>381903</v>
      </c>
      <c r="G13" s="87">
        <f>('[13]KZN212'!$D$57)/1000</f>
        <v>97880.675</v>
      </c>
      <c r="H13" s="85">
        <f>('[13]KZN212'!$D$58)/1000</f>
        <v>120983.022</v>
      </c>
      <c r="I13" s="58">
        <f t="shared" si="1"/>
        <v>202355.665</v>
      </c>
      <c r="J13" s="86">
        <f>('[13]KZN212'!$M$57)/1000</f>
        <v>84689.839</v>
      </c>
      <c r="K13" s="87">
        <f>('[13]KZN212'!$M$58)/1000</f>
        <v>117665.826</v>
      </c>
      <c r="L13" s="52">
        <f t="shared" si="2"/>
        <v>202355.665</v>
      </c>
      <c r="M13" s="53">
        <f t="shared" si="5"/>
        <v>1</v>
      </c>
      <c r="N13" s="87"/>
      <c r="O13" s="85"/>
      <c r="P13" s="52">
        <f t="shared" si="3"/>
        <v>0</v>
      </c>
      <c r="Q13" s="53">
        <f t="shared" si="4"/>
        <v>0</v>
      </c>
      <c r="R13" s="85">
        <f>'[4]KZN212'!$T$53</f>
        <v>110739</v>
      </c>
      <c r="S13" s="85">
        <f>'[4]KZN212'!$T$54</f>
        <v>130859</v>
      </c>
      <c r="T13" s="52">
        <f t="shared" si="6"/>
        <v>241598</v>
      </c>
      <c r="U13" s="53">
        <f t="shared" si="7"/>
        <v>1.193927533484175</v>
      </c>
    </row>
    <row r="14" spans="1:21" ht="12.75">
      <c r="A14" s="23" t="s">
        <v>34</v>
      </c>
      <c r="B14" s="27" t="s">
        <v>194</v>
      </c>
      <c r="C14" s="23" t="s">
        <v>587</v>
      </c>
      <c r="D14" s="85">
        <f>'[4]KZN213'!$R$53</f>
        <v>46174</v>
      </c>
      <c r="E14" s="85">
        <f>'[4]KZN213'!$R$54</f>
        <v>47833</v>
      </c>
      <c r="F14" s="63">
        <f t="shared" si="0"/>
        <v>94007</v>
      </c>
      <c r="G14" s="87">
        <f>('[13]KZN213'!$D$57)/1000</f>
        <v>51597.57</v>
      </c>
      <c r="H14" s="85">
        <f>('[13]KZN213'!$D$58)/1000</f>
        <v>47525.701</v>
      </c>
      <c r="I14" s="58">
        <f t="shared" si="1"/>
        <v>74244.574</v>
      </c>
      <c r="J14" s="86">
        <f>('[13]KZN213'!$M$57)/1000</f>
        <v>42955.324</v>
      </c>
      <c r="K14" s="87">
        <f>('[13]KZN213'!$M$58)/1000</f>
        <v>31289.25</v>
      </c>
      <c r="L14" s="52">
        <f t="shared" si="2"/>
        <v>74244.574</v>
      </c>
      <c r="M14" s="53">
        <f t="shared" si="5"/>
        <v>1</v>
      </c>
      <c r="N14" s="87"/>
      <c r="O14" s="85"/>
      <c r="P14" s="52">
        <f t="shared" si="3"/>
        <v>0</v>
      </c>
      <c r="Q14" s="53">
        <f t="shared" si="4"/>
        <v>0</v>
      </c>
      <c r="R14" s="85">
        <f>'[4]KZN213'!$T$53</f>
        <v>54332</v>
      </c>
      <c r="S14" s="85">
        <f>'[4]KZN213'!$T$54</f>
        <v>31136</v>
      </c>
      <c r="T14" s="52">
        <f t="shared" si="6"/>
        <v>85468</v>
      </c>
      <c r="U14" s="53">
        <f t="shared" si="7"/>
        <v>1.1511682995177535</v>
      </c>
    </row>
    <row r="15" spans="1:21" ht="12.75">
      <c r="A15" s="23" t="s">
        <v>34</v>
      </c>
      <c r="B15" s="27" t="s">
        <v>195</v>
      </c>
      <c r="C15" s="23" t="s">
        <v>588</v>
      </c>
      <c r="D15" s="85">
        <f>'[4]KZN214'!$R$53</f>
        <v>56497</v>
      </c>
      <c r="E15" s="85">
        <f>'[4]KZN214'!$R$54</f>
        <v>39190</v>
      </c>
      <c r="F15" s="63">
        <f t="shared" si="0"/>
        <v>95687</v>
      </c>
      <c r="G15" s="87">
        <f>('[13]KZN214'!$D$57)/1000</f>
        <v>60088.56</v>
      </c>
      <c r="H15" s="85">
        <f>('[13]KZN214'!$D$58)/1000</f>
        <v>47562.528</v>
      </c>
      <c r="I15" s="58">
        <f t="shared" si="1"/>
        <v>65964.31</v>
      </c>
      <c r="J15" s="86">
        <f>('[13]KZN214'!$M$57)/1000</f>
        <v>50436.718</v>
      </c>
      <c r="K15" s="87">
        <f>('[13]KZN214'!$M$58)/1000</f>
        <v>15527.592</v>
      </c>
      <c r="L15" s="52">
        <f t="shared" si="2"/>
        <v>65964.31</v>
      </c>
      <c r="M15" s="53">
        <f t="shared" si="5"/>
        <v>1</v>
      </c>
      <c r="N15" s="87"/>
      <c r="O15" s="85"/>
      <c r="P15" s="52">
        <f t="shared" si="3"/>
        <v>0</v>
      </c>
      <c r="Q15" s="53">
        <f t="shared" si="4"/>
        <v>0</v>
      </c>
      <c r="R15" s="85">
        <f>'[4]KZN214'!$T$53</f>
        <v>60012</v>
      </c>
      <c r="S15" s="85">
        <f>'[4]KZN214'!$T$54</f>
        <v>24521</v>
      </c>
      <c r="T15" s="52">
        <f t="shared" si="6"/>
        <v>84533</v>
      </c>
      <c r="U15" s="53">
        <f t="shared" si="7"/>
        <v>1.2814960089781884</v>
      </c>
    </row>
    <row r="16" spans="1:21" ht="12.75">
      <c r="A16" s="23" t="s">
        <v>34</v>
      </c>
      <c r="B16" s="27" t="s">
        <v>196</v>
      </c>
      <c r="C16" s="23" t="s">
        <v>589</v>
      </c>
      <c r="D16" s="85">
        <f>'[4]KZN215'!$R$53</f>
        <v>19360</v>
      </c>
      <c r="E16" s="85">
        <f>'[4]KZN215'!$R$54</f>
        <v>24172</v>
      </c>
      <c r="F16" s="63">
        <f t="shared" si="0"/>
        <v>43532</v>
      </c>
      <c r="G16" s="87">
        <f>('[13]KZN215'!$D$57)/1000</f>
        <v>27752</v>
      </c>
      <c r="H16" s="85">
        <f>('[13]KZN215'!$D$58)/1000</f>
        <v>0</v>
      </c>
      <c r="I16" s="58">
        <f t="shared" si="1"/>
        <v>25967.602</v>
      </c>
      <c r="J16" s="86">
        <f>('[13]KZN215'!$M$57)/1000</f>
        <v>20521.256</v>
      </c>
      <c r="K16" s="87">
        <f>('[13]KZN215'!$M$58)/1000</f>
        <v>5446.346</v>
      </c>
      <c r="L16" s="52">
        <f t="shared" si="2"/>
        <v>25967.602</v>
      </c>
      <c r="M16" s="53">
        <f t="shared" si="5"/>
        <v>1</v>
      </c>
      <c r="N16" s="87"/>
      <c r="O16" s="85"/>
      <c r="P16" s="52">
        <f t="shared" si="3"/>
        <v>0</v>
      </c>
      <c r="Q16" s="53">
        <f t="shared" si="4"/>
        <v>0</v>
      </c>
      <c r="R16" s="85">
        <f>'[4]KZN215'!$T$53</f>
        <v>17195</v>
      </c>
      <c r="S16" s="85">
        <f>'[4]KZN215'!$T$54</f>
        <v>10152</v>
      </c>
      <c r="T16" s="52">
        <f t="shared" si="6"/>
        <v>27347</v>
      </c>
      <c r="U16" s="53">
        <f t="shared" si="7"/>
        <v>1.0531199607880621</v>
      </c>
    </row>
    <row r="17" spans="1:21" ht="12.75">
      <c r="A17" s="23" t="s">
        <v>34</v>
      </c>
      <c r="B17" s="27" t="s">
        <v>197</v>
      </c>
      <c r="C17" s="23" t="s">
        <v>590</v>
      </c>
      <c r="D17" s="85">
        <f>'[4]KZN216'!$R$53</f>
        <v>424891</v>
      </c>
      <c r="E17" s="85">
        <f>'[4]KZN216'!$R$54</f>
        <v>262979</v>
      </c>
      <c r="F17" s="63">
        <f t="shared" si="0"/>
        <v>687870</v>
      </c>
      <c r="G17" s="87">
        <f>('[13]KZN216'!$D$57)/1000</f>
        <v>423705.663</v>
      </c>
      <c r="H17" s="85">
        <f>('[13]KZN216'!$D$58)/1000</f>
        <v>243398.229</v>
      </c>
      <c r="I17" s="58">
        <f t="shared" si="1"/>
        <v>441198.782</v>
      </c>
      <c r="J17" s="86">
        <f>('[13]KZN216'!$M$57)/1000</f>
        <v>326822.951</v>
      </c>
      <c r="K17" s="87">
        <f>('[13]KZN216'!$M$58)/1000</f>
        <v>114375.831</v>
      </c>
      <c r="L17" s="52">
        <f t="shared" si="2"/>
        <v>441198.782</v>
      </c>
      <c r="M17" s="53">
        <f t="shared" si="5"/>
        <v>1</v>
      </c>
      <c r="N17" s="87"/>
      <c r="O17" s="85"/>
      <c r="P17" s="52">
        <f t="shared" si="3"/>
        <v>0</v>
      </c>
      <c r="Q17" s="53">
        <f t="shared" si="4"/>
        <v>0</v>
      </c>
      <c r="R17" s="85">
        <f>'[4]KZN216'!$T$53</f>
        <v>442099</v>
      </c>
      <c r="S17" s="85">
        <f>'[4]KZN216'!$T$54</f>
        <v>109280</v>
      </c>
      <c r="T17" s="52">
        <f t="shared" si="6"/>
        <v>551379</v>
      </c>
      <c r="U17" s="53">
        <f t="shared" si="7"/>
        <v>1.249729198028475</v>
      </c>
    </row>
    <row r="18" spans="1:21" ht="12.75">
      <c r="A18" s="23" t="s">
        <v>53</v>
      </c>
      <c r="B18" s="27" t="s">
        <v>198</v>
      </c>
      <c r="C18" s="23" t="s">
        <v>199</v>
      </c>
      <c r="D18" s="85">
        <f>'[4]DC21'!$R$53</f>
        <v>666684</v>
      </c>
      <c r="E18" s="85">
        <f>'[4]DC21'!$R$54</f>
        <v>526907</v>
      </c>
      <c r="F18" s="63">
        <f t="shared" si="0"/>
        <v>1193591</v>
      </c>
      <c r="G18" s="87">
        <f>('[13]DC21'!$D$57)/1000</f>
        <v>670447.483</v>
      </c>
      <c r="H18" s="85">
        <f>('[13]DC21'!$D$58)/1000</f>
        <v>426621.414</v>
      </c>
      <c r="I18" s="58">
        <f t="shared" si="1"/>
        <v>956066.872</v>
      </c>
      <c r="J18" s="86">
        <f>('[13]DC21'!$M$57)/1000</f>
        <v>591768.062</v>
      </c>
      <c r="K18" s="87">
        <f>('[13]DC21'!$M$58)/1000</f>
        <v>364298.81</v>
      </c>
      <c r="L18" s="52">
        <f t="shared" si="2"/>
        <v>956066.872</v>
      </c>
      <c r="M18" s="53">
        <f t="shared" si="5"/>
        <v>1</v>
      </c>
      <c r="N18" s="87"/>
      <c r="O18" s="85"/>
      <c r="P18" s="52">
        <f t="shared" si="3"/>
        <v>0</v>
      </c>
      <c r="Q18" s="53">
        <f t="shared" si="4"/>
        <v>0</v>
      </c>
      <c r="R18" s="85">
        <f>'[4]DC21'!$T$53</f>
        <v>744839</v>
      </c>
      <c r="S18" s="85">
        <f>'[4]DC21'!$T$54</f>
        <v>379011</v>
      </c>
      <c r="T18" s="52">
        <f t="shared" si="6"/>
        <v>1123850</v>
      </c>
      <c r="U18" s="53">
        <f t="shared" si="7"/>
        <v>1.175493088311923</v>
      </c>
    </row>
    <row r="19" spans="1:21" ht="16.5">
      <c r="A19" s="24"/>
      <c r="B19" s="80" t="s">
        <v>525</v>
      </c>
      <c r="C19" s="24"/>
      <c r="D19" s="54">
        <f>SUM(D12:D18)</f>
        <v>1344844</v>
      </c>
      <c r="E19" s="54">
        <f>SUM(E12:E18)</f>
        <v>1241011</v>
      </c>
      <c r="F19" s="98">
        <f t="shared" si="0"/>
        <v>2585855</v>
      </c>
      <c r="G19" s="61">
        <f>SUM(G12:G18)</f>
        <v>1370312.7</v>
      </c>
      <c r="H19" s="54">
        <f>SUM(H12:H18)</f>
        <v>934345.174</v>
      </c>
      <c r="I19" s="59">
        <f t="shared" si="1"/>
        <v>1800965.271</v>
      </c>
      <c r="J19" s="64">
        <f>SUM(J12:J18)</f>
        <v>1142977.473</v>
      </c>
      <c r="K19" s="61">
        <f>SUM(K12:K18)</f>
        <v>657987.798</v>
      </c>
      <c r="L19" s="54">
        <f t="shared" si="2"/>
        <v>1800965.271</v>
      </c>
      <c r="M19" s="55">
        <f t="shared" si="5"/>
        <v>1</v>
      </c>
      <c r="N19" s="61">
        <f>SUM(N12:N18)</f>
        <v>0</v>
      </c>
      <c r="O19" s="54">
        <f>SUM(O12:O18)</f>
        <v>0</v>
      </c>
      <c r="P19" s="54">
        <f t="shared" si="3"/>
        <v>0</v>
      </c>
      <c r="Q19" s="55">
        <f t="shared" si="4"/>
        <v>0</v>
      </c>
      <c r="R19" s="54">
        <f>SUM(R12:R18)</f>
        <v>1468811</v>
      </c>
      <c r="S19" s="54">
        <f>SUM(S12:S18)</f>
        <v>693181</v>
      </c>
      <c r="T19" s="54">
        <f t="shared" si="6"/>
        <v>2161992</v>
      </c>
      <c r="U19" s="55">
        <f t="shared" si="7"/>
        <v>1.2004629044287662</v>
      </c>
    </row>
    <row r="20" spans="1:21" ht="16.5">
      <c r="A20" s="24"/>
      <c r="B20" s="28"/>
      <c r="C20" s="24"/>
      <c r="D20" s="54"/>
      <c r="E20" s="54"/>
      <c r="F20" s="98"/>
      <c r="G20" s="61"/>
      <c r="H20" s="54"/>
      <c r="I20" s="59"/>
      <c r="J20" s="64"/>
      <c r="K20" s="61"/>
      <c r="L20" s="54"/>
      <c r="M20" s="55"/>
      <c r="N20" s="61"/>
      <c r="O20" s="54"/>
      <c r="P20" s="54"/>
      <c r="Q20" s="55"/>
      <c r="R20" s="54"/>
      <c r="S20" s="54"/>
      <c r="T20" s="54"/>
      <c r="U20" s="55"/>
    </row>
    <row r="21" spans="1:21" ht="12.75">
      <c r="A21" s="23" t="s">
        <v>34</v>
      </c>
      <c r="B21" s="27" t="s">
        <v>200</v>
      </c>
      <c r="C21" s="23" t="s">
        <v>591</v>
      </c>
      <c r="D21" s="85">
        <f>'[4]KZN221'!$R$53</f>
        <v>70914</v>
      </c>
      <c r="E21" s="85">
        <f>'[4]KZN221'!$R$54</f>
        <v>75614</v>
      </c>
      <c r="F21" s="63">
        <f t="shared" si="0"/>
        <v>146528</v>
      </c>
      <c r="G21" s="87">
        <f>('[13]KZN221'!$D$57)/1000</f>
        <v>71106.076</v>
      </c>
      <c r="H21" s="85">
        <f>('[13]KZN221'!$D$58)/1000</f>
        <v>36934</v>
      </c>
      <c r="I21" s="58">
        <f t="shared" si="1"/>
        <v>79715.957</v>
      </c>
      <c r="J21" s="86">
        <f>('[13]KZN221'!$M$57)/1000</f>
        <v>65724.883</v>
      </c>
      <c r="K21" s="87">
        <f>('[13]KZN221'!$M$58)/1000</f>
        <v>13991.074</v>
      </c>
      <c r="L21" s="52">
        <f t="shared" si="2"/>
        <v>79715.957</v>
      </c>
      <c r="M21" s="53">
        <f aca="true" t="shared" si="8" ref="M21:M29">IF($I21=0,0,$L21/$I21)</f>
        <v>1</v>
      </c>
      <c r="N21" s="87"/>
      <c r="O21" s="85"/>
      <c r="P21" s="52">
        <f t="shared" si="3"/>
        <v>0</v>
      </c>
      <c r="Q21" s="53">
        <f t="shared" si="4"/>
        <v>0</v>
      </c>
      <c r="R21" s="85">
        <f>'[4]KZN221'!$T$53</f>
        <v>49343</v>
      </c>
      <c r="S21" s="85">
        <f>'[4]KZN221'!$T$54</f>
        <v>19278</v>
      </c>
      <c r="T21" s="52">
        <f t="shared" si="6"/>
        <v>68621</v>
      </c>
      <c r="U21" s="53">
        <f aca="true" t="shared" si="9" ref="U21:U29">IF($I21=0,0,$T21/$I21)</f>
        <v>0.8608188696774977</v>
      </c>
    </row>
    <row r="22" spans="1:21" ht="12.75">
      <c r="A22" s="23" t="s">
        <v>34</v>
      </c>
      <c r="B22" s="27" t="s">
        <v>201</v>
      </c>
      <c r="C22" s="23" t="s">
        <v>592</v>
      </c>
      <c r="D22" s="85">
        <f>'[4]KZN222'!$R$53</f>
        <v>220779</v>
      </c>
      <c r="E22" s="85">
        <f>'[4]KZN222'!$R$54</f>
        <v>44150</v>
      </c>
      <c r="F22" s="63">
        <f t="shared" si="0"/>
        <v>264929</v>
      </c>
      <c r="G22" s="87">
        <f>('[13]KZN222'!$D$57)/1000</f>
        <v>207633.671</v>
      </c>
      <c r="H22" s="85">
        <f>('[13]KZN222'!$D$58)/1000</f>
        <v>44150</v>
      </c>
      <c r="I22" s="58">
        <f t="shared" si="1"/>
        <v>192842.943</v>
      </c>
      <c r="J22" s="86">
        <f>('[13]KZN222'!$M$57)/1000</f>
        <v>164163.713</v>
      </c>
      <c r="K22" s="87">
        <f>('[13]KZN222'!$M$58)/1000</f>
        <v>28679.23</v>
      </c>
      <c r="L22" s="52">
        <f t="shared" si="2"/>
        <v>192842.943</v>
      </c>
      <c r="M22" s="53">
        <f t="shared" si="8"/>
        <v>1</v>
      </c>
      <c r="N22" s="87"/>
      <c r="O22" s="85"/>
      <c r="P22" s="52">
        <f t="shared" si="3"/>
        <v>0</v>
      </c>
      <c r="Q22" s="53">
        <f t="shared" si="4"/>
        <v>0</v>
      </c>
      <c r="R22" s="85">
        <f>'[4]KZN222'!$T$53</f>
        <v>179357</v>
      </c>
      <c r="S22" s="85">
        <f>'[4]KZN222'!$T$54</f>
        <v>31230</v>
      </c>
      <c r="T22" s="52">
        <f t="shared" si="6"/>
        <v>210587</v>
      </c>
      <c r="U22" s="53">
        <f t="shared" si="9"/>
        <v>1.0920129962961622</v>
      </c>
    </row>
    <row r="23" spans="1:21" ht="12.75">
      <c r="A23" s="23" t="s">
        <v>34</v>
      </c>
      <c r="B23" s="27" t="s">
        <v>202</v>
      </c>
      <c r="C23" s="23" t="s">
        <v>593</v>
      </c>
      <c r="D23" s="85">
        <f>'[4]KZN223'!$R$53</f>
        <v>61826</v>
      </c>
      <c r="E23" s="85">
        <f>'[4]KZN223'!$R$54</f>
        <v>10909</v>
      </c>
      <c r="F23" s="63">
        <f t="shared" si="0"/>
        <v>72735</v>
      </c>
      <c r="G23" s="87">
        <f>('[13]KZN223'!$D$57)/1000</f>
        <v>67640.265</v>
      </c>
      <c r="H23" s="85">
        <f>('[13]KZN223'!$D$58)/1000</f>
        <v>10909</v>
      </c>
      <c r="I23" s="58">
        <f t="shared" si="1"/>
        <v>54510.517</v>
      </c>
      <c r="J23" s="86">
        <f>('[13]KZN223'!$M$57)/1000</f>
        <v>47849.076</v>
      </c>
      <c r="K23" s="87">
        <f>('[13]KZN223'!$M$58)/1000</f>
        <v>6661.441</v>
      </c>
      <c r="L23" s="52">
        <f t="shared" si="2"/>
        <v>54510.517</v>
      </c>
      <c r="M23" s="53">
        <f t="shared" si="8"/>
        <v>1</v>
      </c>
      <c r="N23" s="87"/>
      <c r="O23" s="85"/>
      <c r="P23" s="52">
        <f t="shared" si="3"/>
        <v>0</v>
      </c>
      <c r="Q23" s="53">
        <f t="shared" si="4"/>
        <v>0</v>
      </c>
      <c r="R23" s="85">
        <f>'[4]KZN223'!$T$53</f>
        <v>115440</v>
      </c>
      <c r="S23" s="85">
        <f>'[4]KZN223'!$T$54</f>
        <v>22257</v>
      </c>
      <c r="T23" s="52">
        <f t="shared" si="6"/>
        <v>137697</v>
      </c>
      <c r="U23" s="53">
        <f t="shared" si="9"/>
        <v>2.526062998081636</v>
      </c>
    </row>
    <row r="24" spans="1:21" ht="12.75">
      <c r="A24" s="23" t="s">
        <v>34</v>
      </c>
      <c r="B24" s="27" t="s">
        <v>203</v>
      </c>
      <c r="C24" s="23" t="s">
        <v>594</v>
      </c>
      <c r="D24" s="85">
        <f>'[4]KZN224'!$R$53</f>
        <v>22128</v>
      </c>
      <c r="E24" s="85">
        <f>'[4]KZN224'!$R$54</f>
        <v>12969</v>
      </c>
      <c r="F24" s="63">
        <f t="shared" si="0"/>
        <v>35097</v>
      </c>
      <c r="G24" s="87">
        <f>('[13]KZN224'!$D$57)/1000</f>
        <v>22462.221</v>
      </c>
      <c r="H24" s="85">
        <f>('[13]KZN224'!$D$58)/1000</f>
        <v>10775.298</v>
      </c>
      <c r="I24" s="58">
        <f t="shared" si="1"/>
        <v>102845.98000000001</v>
      </c>
      <c r="J24" s="86">
        <f>('[13]KZN224'!$M$57)/1000</f>
        <v>95353.3</v>
      </c>
      <c r="K24" s="87">
        <f>('[13]KZN224'!$M$58)/1000</f>
        <v>7492.68</v>
      </c>
      <c r="L24" s="52">
        <f t="shared" si="2"/>
        <v>102845.98000000001</v>
      </c>
      <c r="M24" s="53">
        <f t="shared" si="8"/>
        <v>1</v>
      </c>
      <c r="N24" s="87"/>
      <c r="O24" s="85"/>
      <c r="P24" s="52">
        <f t="shared" si="3"/>
        <v>0</v>
      </c>
      <c r="Q24" s="53">
        <f t="shared" si="4"/>
        <v>0</v>
      </c>
      <c r="R24" s="85">
        <f>'[4]KZN224'!$T$53</f>
        <v>20403</v>
      </c>
      <c r="S24" s="85">
        <f>'[4]KZN224'!$T$54</f>
        <v>24624</v>
      </c>
      <c r="T24" s="52">
        <f t="shared" si="6"/>
        <v>45027</v>
      </c>
      <c r="U24" s="53">
        <f t="shared" si="9"/>
        <v>0.4378100145479677</v>
      </c>
    </row>
    <row r="25" spans="1:21" ht="12.75">
      <c r="A25" s="23" t="s">
        <v>34</v>
      </c>
      <c r="B25" s="27" t="s">
        <v>204</v>
      </c>
      <c r="C25" s="23" t="s">
        <v>595</v>
      </c>
      <c r="D25" s="85">
        <f>'[4]KZN225'!$R$53</f>
        <v>2276849</v>
      </c>
      <c r="E25" s="85">
        <f>'[4]KZN225'!$R$54</f>
        <v>327343</v>
      </c>
      <c r="F25" s="63">
        <f t="shared" si="0"/>
        <v>2604192</v>
      </c>
      <c r="G25" s="87">
        <f>('[13]KZN225'!$D$57)/1000</f>
        <v>2753579.446</v>
      </c>
      <c r="H25" s="85">
        <f>('[13]KZN225'!$D$58)/1000</f>
        <v>263002.19</v>
      </c>
      <c r="I25" s="58">
        <f t="shared" si="1"/>
        <v>2352886.5700000003</v>
      </c>
      <c r="J25" s="86">
        <f>('[13]KZN225'!$M$57)/1000</f>
        <v>2177000.217</v>
      </c>
      <c r="K25" s="87">
        <f>('[13]KZN225'!$M$58)/1000</f>
        <v>175886.353</v>
      </c>
      <c r="L25" s="52">
        <f t="shared" si="2"/>
        <v>2352886.5700000003</v>
      </c>
      <c r="M25" s="53">
        <f t="shared" si="8"/>
        <v>1</v>
      </c>
      <c r="N25" s="87"/>
      <c r="O25" s="85"/>
      <c r="P25" s="52">
        <f t="shared" si="3"/>
        <v>0</v>
      </c>
      <c r="Q25" s="53">
        <f t="shared" si="4"/>
        <v>0</v>
      </c>
      <c r="R25" s="85">
        <f>'[4]KZN225'!$T$53</f>
        <v>2742099</v>
      </c>
      <c r="S25" s="85">
        <f>'[4]KZN225'!$T$54</f>
        <v>175510</v>
      </c>
      <c r="T25" s="52">
        <f t="shared" si="6"/>
        <v>2917609</v>
      </c>
      <c r="U25" s="53">
        <f t="shared" si="9"/>
        <v>1.240012602902485</v>
      </c>
    </row>
    <row r="26" spans="1:21" ht="12.75">
      <c r="A26" s="23" t="s">
        <v>34</v>
      </c>
      <c r="B26" s="27" t="s">
        <v>205</v>
      </c>
      <c r="C26" s="23" t="s">
        <v>596</v>
      </c>
      <c r="D26" s="85">
        <f>'[4]KZN226'!$R$53</f>
        <v>34288</v>
      </c>
      <c r="E26" s="85">
        <f>'[4]KZN226'!$R$54</f>
        <v>10607</v>
      </c>
      <c r="F26" s="63">
        <f t="shared" si="0"/>
        <v>44895</v>
      </c>
      <c r="G26" s="87">
        <f>('[13]KZN226'!$D$57)/1000</f>
        <v>32302.201</v>
      </c>
      <c r="H26" s="85">
        <f>('[13]KZN226'!$D$58)/1000</f>
        <v>9822.5</v>
      </c>
      <c r="I26" s="58">
        <f t="shared" si="1"/>
        <v>32163.784</v>
      </c>
      <c r="J26" s="86">
        <f>('[13]KZN226'!$M$57)/1000</f>
        <v>24914.086</v>
      </c>
      <c r="K26" s="87">
        <f>('[13]KZN226'!$M$58)/1000</f>
        <v>7249.698</v>
      </c>
      <c r="L26" s="52">
        <f t="shared" si="2"/>
        <v>32163.784</v>
      </c>
      <c r="M26" s="53">
        <f t="shared" si="8"/>
        <v>1</v>
      </c>
      <c r="N26" s="87"/>
      <c r="O26" s="85"/>
      <c r="P26" s="52">
        <f t="shared" si="3"/>
        <v>0</v>
      </c>
      <c r="Q26" s="53">
        <f t="shared" si="4"/>
        <v>0</v>
      </c>
      <c r="R26" s="85">
        <f>'[4]KZN226'!$T$53</f>
        <v>25703</v>
      </c>
      <c r="S26" s="85">
        <f>'[4]KZN226'!$T$54</f>
        <v>6584</v>
      </c>
      <c r="T26" s="52">
        <f t="shared" si="6"/>
        <v>32287</v>
      </c>
      <c r="U26" s="53">
        <f t="shared" si="9"/>
        <v>1.0038308925342865</v>
      </c>
    </row>
    <row r="27" spans="1:21" ht="12.75">
      <c r="A27" s="23" t="s">
        <v>34</v>
      </c>
      <c r="B27" s="27" t="s">
        <v>206</v>
      </c>
      <c r="C27" s="23" t="s">
        <v>597</v>
      </c>
      <c r="D27" s="85">
        <f>'[4]KZN227'!$R$53</f>
        <v>41370</v>
      </c>
      <c r="E27" s="85">
        <f>'[4]KZN227'!$R$54</f>
        <v>24013</v>
      </c>
      <c r="F27" s="63">
        <f t="shared" si="0"/>
        <v>65383</v>
      </c>
      <c r="G27" s="87">
        <f>('[13]KZN227'!$D$57)/1000</f>
        <v>40651.601</v>
      </c>
      <c r="H27" s="85">
        <f>('[13]KZN227'!$D$58)/1000</f>
        <v>19154.339</v>
      </c>
      <c r="I27" s="58">
        <f t="shared" si="1"/>
        <v>61244.630000000005</v>
      </c>
      <c r="J27" s="86">
        <f>('[13]KZN227'!$M$57)/1000</f>
        <v>42014.129</v>
      </c>
      <c r="K27" s="87">
        <f>('[13]KZN227'!$M$58)/1000</f>
        <v>19230.501</v>
      </c>
      <c r="L27" s="52">
        <f t="shared" si="2"/>
        <v>61244.630000000005</v>
      </c>
      <c r="M27" s="53">
        <f t="shared" si="8"/>
        <v>1</v>
      </c>
      <c r="N27" s="87"/>
      <c r="O27" s="85"/>
      <c r="P27" s="52">
        <f t="shared" si="3"/>
        <v>0</v>
      </c>
      <c r="Q27" s="53">
        <f t="shared" si="4"/>
        <v>0</v>
      </c>
      <c r="R27" s="85">
        <f>'[4]KZN227'!$T$53</f>
        <v>36506</v>
      </c>
      <c r="S27" s="85">
        <f>'[4]KZN227'!$T$54</f>
        <v>19116</v>
      </c>
      <c r="T27" s="52">
        <f t="shared" si="6"/>
        <v>55622</v>
      </c>
      <c r="U27" s="53">
        <f t="shared" si="9"/>
        <v>0.908193910225272</v>
      </c>
    </row>
    <row r="28" spans="1:21" ht="12.75">
      <c r="A28" s="23" t="s">
        <v>53</v>
      </c>
      <c r="B28" s="27" t="s">
        <v>207</v>
      </c>
      <c r="C28" s="23" t="s">
        <v>208</v>
      </c>
      <c r="D28" s="85">
        <f>'[4]DC22'!$R$53</f>
        <v>281124</v>
      </c>
      <c r="E28" s="85">
        <f>'[4]DC22'!$R$54</f>
        <v>138654</v>
      </c>
      <c r="F28" s="63">
        <f t="shared" si="0"/>
        <v>419778</v>
      </c>
      <c r="G28" s="87">
        <f>('[13]DC22'!$D$57)/1000</f>
        <v>282130.76</v>
      </c>
      <c r="H28" s="85">
        <f>('[13]DC22'!$D$58)/1000</f>
        <v>140890.514</v>
      </c>
      <c r="I28" s="58">
        <f t="shared" si="1"/>
        <v>333657.657</v>
      </c>
      <c r="J28" s="86">
        <f>('[13]DC22'!$M$57)/1000</f>
        <v>232291.562</v>
      </c>
      <c r="K28" s="87">
        <f>('[13]DC22'!$M$58)/1000</f>
        <v>101366.095</v>
      </c>
      <c r="L28" s="52">
        <f t="shared" si="2"/>
        <v>333657.657</v>
      </c>
      <c r="M28" s="53">
        <f t="shared" si="8"/>
        <v>1</v>
      </c>
      <c r="N28" s="87"/>
      <c r="O28" s="85"/>
      <c r="P28" s="52">
        <f t="shared" si="3"/>
        <v>0</v>
      </c>
      <c r="Q28" s="53">
        <f t="shared" si="4"/>
        <v>0</v>
      </c>
      <c r="R28" s="85">
        <f>'[4]DC22'!$T$53</f>
        <v>349891</v>
      </c>
      <c r="S28" s="85">
        <f>'[4]DC22'!$T$54</f>
        <v>44638</v>
      </c>
      <c r="T28" s="52">
        <f t="shared" si="6"/>
        <v>394529</v>
      </c>
      <c r="U28" s="53">
        <f t="shared" si="9"/>
        <v>1.182436523553242</v>
      </c>
    </row>
    <row r="29" spans="1:21" ht="16.5">
      <c r="A29" s="24"/>
      <c r="B29" s="80" t="s">
        <v>526</v>
      </c>
      <c r="C29" s="24"/>
      <c r="D29" s="54">
        <f>SUM(D21:D28)</f>
        <v>3009278</v>
      </c>
      <c r="E29" s="54">
        <f>SUM(E21:E28)</f>
        <v>644259</v>
      </c>
      <c r="F29" s="98">
        <f t="shared" si="0"/>
        <v>3653537</v>
      </c>
      <c r="G29" s="61">
        <f>SUM(G21:G28)</f>
        <v>3477506.2409999995</v>
      </c>
      <c r="H29" s="54">
        <f>SUM(H21:H28)</f>
        <v>535637.841</v>
      </c>
      <c r="I29" s="59">
        <f t="shared" si="1"/>
        <v>3209868.0380000006</v>
      </c>
      <c r="J29" s="64">
        <f>SUM(J21:J28)</f>
        <v>2849310.9660000005</v>
      </c>
      <c r="K29" s="61">
        <f>SUM(K21:K28)</f>
        <v>360557.072</v>
      </c>
      <c r="L29" s="54">
        <f t="shared" si="2"/>
        <v>3209868.0380000006</v>
      </c>
      <c r="M29" s="55">
        <f t="shared" si="8"/>
        <v>1</v>
      </c>
      <c r="N29" s="61">
        <f>SUM(N21:N28)</f>
        <v>0</v>
      </c>
      <c r="O29" s="54">
        <f>SUM(O21:O28)</f>
        <v>0</v>
      </c>
      <c r="P29" s="54">
        <f t="shared" si="3"/>
        <v>0</v>
      </c>
      <c r="Q29" s="55">
        <f t="shared" si="4"/>
        <v>0</v>
      </c>
      <c r="R29" s="54">
        <f>SUM(R21:R28)</f>
        <v>3518742</v>
      </c>
      <c r="S29" s="54">
        <f>SUM(S21:S28)</f>
        <v>343237</v>
      </c>
      <c r="T29" s="54">
        <f t="shared" si="6"/>
        <v>3861979</v>
      </c>
      <c r="U29" s="55">
        <f t="shared" si="9"/>
        <v>1.2031581841620864</v>
      </c>
    </row>
    <row r="30" spans="1:21" ht="16.5">
      <c r="A30" s="24"/>
      <c r="B30" s="28"/>
      <c r="C30" s="24"/>
      <c r="D30" s="54"/>
      <c r="E30" s="54"/>
      <c r="F30" s="98"/>
      <c r="G30" s="61"/>
      <c r="H30" s="54"/>
      <c r="I30" s="59"/>
      <c r="J30" s="64"/>
      <c r="K30" s="61"/>
      <c r="L30" s="54"/>
      <c r="M30" s="55"/>
      <c r="N30" s="61"/>
      <c r="O30" s="54"/>
      <c r="P30" s="54"/>
      <c r="Q30" s="55"/>
      <c r="R30" s="54"/>
      <c r="S30" s="54"/>
      <c r="T30" s="54"/>
      <c r="U30" s="55"/>
    </row>
    <row r="31" spans="1:21" ht="12.75">
      <c r="A31" s="23" t="s">
        <v>34</v>
      </c>
      <c r="B31" s="27" t="s">
        <v>209</v>
      </c>
      <c r="C31" s="23" t="s">
        <v>598</v>
      </c>
      <c r="D31" s="85">
        <f>'[4]KZN232'!$R$53</f>
        <v>330566</v>
      </c>
      <c r="E31" s="85">
        <f>'[4]KZN232'!$R$54</f>
        <v>130734</v>
      </c>
      <c r="F31" s="63">
        <f t="shared" si="0"/>
        <v>461300</v>
      </c>
      <c r="G31" s="87">
        <f>('[13]KZN232'!$D$57)/1000</f>
        <v>338258.222</v>
      </c>
      <c r="H31" s="85">
        <f>('[13]KZN232'!$D$58)/1000</f>
        <v>107947.751</v>
      </c>
      <c r="I31" s="58">
        <f t="shared" si="1"/>
        <v>381708.022</v>
      </c>
      <c r="J31" s="86">
        <f>('[13]KZN232'!$M$57)/1000</f>
        <v>286266.654</v>
      </c>
      <c r="K31" s="87">
        <f>('[13]KZN232'!$M$58)/1000</f>
        <v>95441.368</v>
      </c>
      <c r="L31" s="52">
        <f t="shared" si="2"/>
        <v>381708.022</v>
      </c>
      <c r="M31" s="53">
        <f aca="true" t="shared" si="10" ref="M31:M37">IF($I31=0,0,$L31/$I31)</f>
        <v>1</v>
      </c>
      <c r="N31" s="87"/>
      <c r="O31" s="85"/>
      <c r="P31" s="52">
        <f t="shared" si="3"/>
        <v>0</v>
      </c>
      <c r="Q31" s="53">
        <f t="shared" si="4"/>
        <v>0</v>
      </c>
      <c r="R31" s="85">
        <f>'[4]KZN232'!$T$53</f>
        <v>415482</v>
      </c>
      <c r="S31" s="85">
        <f>'[4]KZN232'!$T$54</f>
        <v>59493</v>
      </c>
      <c r="T31" s="52">
        <f t="shared" si="6"/>
        <v>474975</v>
      </c>
      <c r="U31" s="53">
        <f aca="true" t="shared" si="11" ref="U31:U37">IF($I31=0,0,$T31/$I31)</f>
        <v>1.2443411524633874</v>
      </c>
    </row>
    <row r="32" spans="1:21" ht="12.75">
      <c r="A32" s="23" t="s">
        <v>34</v>
      </c>
      <c r="B32" s="27" t="s">
        <v>210</v>
      </c>
      <c r="C32" s="23" t="s">
        <v>599</v>
      </c>
      <c r="D32" s="85">
        <f>'[4]KZN233'!$R$53</f>
        <v>29046</v>
      </c>
      <c r="E32" s="85">
        <f>'[4]KZN233'!$R$54</f>
        <v>20031</v>
      </c>
      <c r="F32" s="63">
        <f t="shared" si="0"/>
        <v>49077</v>
      </c>
      <c r="G32" s="87">
        <f>('[13]KZN233'!$D$57)/1000</f>
        <v>48932.756</v>
      </c>
      <c r="H32" s="85">
        <f>('[13]KZN233'!$D$58)/1000</f>
        <v>12546</v>
      </c>
      <c r="I32" s="58">
        <f t="shared" si="1"/>
        <v>73891.204</v>
      </c>
      <c r="J32" s="86">
        <f>('[13]KZN233'!$M$57)/1000</f>
        <v>60933.84</v>
      </c>
      <c r="K32" s="87">
        <f>('[13]KZN233'!$M$58)/1000</f>
        <v>12957.364</v>
      </c>
      <c r="L32" s="52">
        <f t="shared" si="2"/>
        <v>73891.204</v>
      </c>
      <c r="M32" s="53">
        <f t="shared" si="10"/>
        <v>1</v>
      </c>
      <c r="N32" s="87"/>
      <c r="O32" s="85"/>
      <c r="P32" s="52">
        <f t="shared" si="3"/>
        <v>0</v>
      </c>
      <c r="Q32" s="53">
        <f t="shared" si="4"/>
        <v>0</v>
      </c>
      <c r="R32" s="85">
        <f>'[4]KZN233'!$T$53</f>
        <v>34982</v>
      </c>
      <c r="S32" s="85">
        <f>'[4]KZN233'!$T$54</f>
        <v>10311</v>
      </c>
      <c r="T32" s="52">
        <f t="shared" si="6"/>
        <v>45293</v>
      </c>
      <c r="U32" s="53">
        <f t="shared" si="11"/>
        <v>0.6129687641847059</v>
      </c>
    </row>
    <row r="33" spans="1:21" ht="12.75">
      <c r="A33" s="23" t="s">
        <v>34</v>
      </c>
      <c r="B33" s="27" t="s">
        <v>211</v>
      </c>
      <c r="C33" s="23" t="s">
        <v>600</v>
      </c>
      <c r="D33" s="85">
        <f>'[4]KZN234'!$R$53</f>
        <v>166581</v>
      </c>
      <c r="E33" s="85">
        <f>'[4]KZN234'!$R$54</f>
        <v>25821</v>
      </c>
      <c r="F33" s="63">
        <f t="shared" si="0"/>
        <v>192402</v>
      </c>
      <c r="G33" s="87">
        <f>('[13]KZN234'!$D$57)/1000</f>
        <v>171598</v>
      </c>
      <c r="H33" s="85">
        <f>('[13]KZN234'!$D$58)/1000</f>
        <v>13279.5</v>
      </c>
      <c r="I33" s="58">
        <f t="shared" si="1"/>
        <v>174292.228</v>
      </c>
      <c r="J33" s="86">
        <f>('[13]KZN234'!$M$57)/1000</f>
        <v>148362.957</v>
      </c>
      <c r="K33" s="87">
        <f>('[13]KZN234'!$M$58)/1000</f>
        <v>25929.271</v>
      </c>
      <c r="L33" s="52">
        <f t="shared" si="2"/>
        <v>174292.228</v>
      </c>
      <c r="M33" s="53">
        <f t="shared" si="10"/>
        <v>1</v>
      </c>
      <c r="N33" s="87"/>
      <c r="O33" s="85"/>
      <c r="P33" s="52">
        <f t="shared" si="3"/>
        <v>0</v>
      </c>
      <c r="Q33" s="53">
        <f t="shared" si="4"/>
        <v>0</v>
      </c>
      <c r="R33" s="85">
        <f>'[4]KZN234'!$T$53</f>
        <v>185404</v>
      </c>
      <c r="S33" s="85">
        <f>'[4]KZN234'!$T$54</f>
        <v>24904</v>
      </c>
      <c r="T33" s="52">
        <f t="shared" si="6"/>
        <v>210308</v>
      </c>
      <c r="U33" s="53">
        <f t="shared" si="11"/>
        <v>1.2066401492096366</v>
      </c>
    </row>
    <row r="34" spans="1:21" ht="12.75">
      <c r="A34" s="23" t="s">
        <v>34</v>
      </c>
      <c r="B34" s="27" t="s">
        <v>212</v>
      </c>
      <c r="C34" s="23" t="s">
        <v>601</v>
      </c>
      <c r="D34" s="85">
        <f>'[4]KZN235'!$R$53</f>
        <v>42260</v>
      </c>
      <c r="E34" s="85">
        <f>'[4]KZN235'!$R$54</f>
        <v>15559</v>
      </c>
      <c r="F34" s="63">
        <f t="shared" si="0"/>
        <v>57819</v>
      </c>
      <c r="G34" s="87">
        <f>('[13]KZN235'!$D$57)/1000</f>
        <v>39181.985</v>
      </c>
      <c r="H34" s="85">
        <f>('[13]KZN235'!$D$58)/1000</f>
        <v>14984.32</v>
      </c>
      <c r="I34" s="58">
        <f t="shared" si="1"/>
        <v>81484.455</v>
      </c>
      <c r="J34" s="86">
        <f>('[13]KZN235'!$M$57)/1000</f>
        <v>65627.264</v>
      </c>
      <c r="K34" s="87">
        <f>('[13]KZN235'!$M$58)/1000</f>
        <v>15857.191</v>
      </c>
      <c r="L34" s="52">
        <f t="shared" si="2"/>
        <v>81484.455</v>
      </c>
      <c r="M34" s="53">
        <f t="shared" si="10"/>
        <v>1</v>
      </c>
      <c r="N34" s="87"/>
      <c r="O34" s="85"/>
      <c r="P34" s="52">
        <f t="shared" si="3"/>
        <v>0</v>
      </c>
      <c r="Q34" s="53">
        <f t="shared" si="4"/>
        <v>0</v>
      </c>
      <c r="R34" s="85">
        <f>'[4]KZN235'!$T$53</f>
        <v>61879</v>
      </c>
      <c r="S34" s="85">
        <f>'[4]KZN235'!$T$54</f>
        <v>14884</v>
      </c>
      <c r="T34" s="52">
        <f t="shared" si="6"/>
        <v>76763</v>
      </c>
      <c r="U34" s="53">
        <f t="shared" si="11"/>
        <v>0.9420569849795277</v>
      </c>
    </row>
    <row r="35" spans="1:21" ht="12.75">
      <c r="A35" s="23" t="s">
        <v>34</v>
      </c>
      <c r="B35" s="27" t="s">
        <v>213</v>
      </c>
      <c r="C35" s="23" t="s">
        <v>602</v>
      </c>
      <c r="D35" s="85">
        <f>'[4]KZN236'!$R$53</f>
        <v>50945</v>
      </c>
      <c r="E35" s="85">
        <f>'[4]KZN236'!$R$54</f>
        <v>14415</v>
      </c>
      <c r="F35" s="63">
        <f t="shared" si="0"/>
        <v>65360</v>
      </c>
      <c r="G35" s="87">
        <f>('[13]KZN236'!$D$57)/1000</f>
        <v>60723.379</v>
      </c>
      <c r="H35" s="85">
        <f>('[13]KZN236'!$D$58)/1000</f>
        <v>13388.792</v>
      </c>
      <c r="I35" s="58">
        <f t="shared" si="1"/>
        <v>60934.228</v>
      </c>
      <c r="J35" s="86">
        <f>('[13]KZN236'!$M$57)/1000</f>
        <v>50894.292</v>
      </c>
      <c r="K35" s="87">
        <f>('[13]KZN236'!$M$58)/1000</f>
        <v>10039.936</v>
      </c>
      <c r="L35" s="52">
        <f t="shared" si="2"/>
        <v>60934.228</v>
      </c>
      <c r="M35" s="53">
        <f t="shared" si="10"/>
        <v>1</v>
      </c>
      <c r="N35" s="87"/>
      <c r="O35" s="85"/>
      <c r="P35" s="52">
        <f t="shared" si="3"/>
        <v>0</v>
      </c>
      <c r="Q35" s="53">
        <f t="shared" si="4"/>
        <v>0</v>
      </c>
      <c r="R35" s="85">
        <f>'[4]KZN236'!$T$53</f>
        <v>51267</v>
      </c>
      <c r="S35" s="85">
        <f>'[4]KZN236'!$T$54</f>
        <v>2018</v>
      </c>
      <c r="T35" s="52">
        <f t="shared" si="6"/>
        <v>53285</v>
      </c>
      <c r="U35" s="53">
        <f t="shared" si="11"/>
        <v>0.8744674667905861</v>
      </c>
    </row>
    <row r="36" spans="1:21" ht="12.75">
      <c r="A36" s="23" t="s">
        <v>53</v>
      </c>
      <c r="B36" s="27" t="s">
        <v>214</v>
      </c>
      <c r="C36" s="23" t="s">
        <v>215</v>
      </c>
      <c r="D36" s="85">
        <f>'[4]DC23'!$R$53</f>
        <v>362758</v>
      </c>
      <c r="E36" s="85">
        <f>'[4]DC23'!$R$54</f>
        <v>110994</v>
      </c>
      <c r="F36" s="63">
        <f t="shared" si="0"/>
        <v>473752</v>
      </c>
      <c r="G36" s="87">
        <f>('[13]DC23'!$D$57)/1000</f>
        <v>283351.124</v>
      </c>
      <c r="H36" s="85">
        <f>('[13]DC23'!$D$58)/1000</f>
        <v>122454.013</v>
      </c>
      <c r="I36" s="58">
        <f t="shared" si="1"/>
        <v>338321.38899999997</v>
      </c>
      <c r="J36" s="86">
        <f>('[13]DC23'!$M$57)/1000</f>
        <v>246157.136</v>
      </c>
      <c r="K36" s="87">
        <f>('[13]DC23'!$M$58)/1000</f>
        <v>92164.253</v>
      </c>
      <c r="L36" s="52">
        <f t="shared" si="2"/>
        <v>338321.38899999997</v>
      </c>
      <c r="M36" s="53">
        <f t="shared" si="10"/>
        <v>1</v>
      </c>
      <c r="N36" s="87"/>
      <c r="O36" s="85"/>
      <c r="P36" s="52">
        <f t="shared" si="3"/>
        <v>0</v>
      </c>
      <c r="Q36" s="53">
        <f t="shared" si="4"/>
        <v>0</v>
      </c>
      <c r="R36" s="85">
        <f>'[4]DC23'!$T$53</f>
        <v>400397</v>
      </c>
      <c r="S36" s="85">
        <f>'[4]DC23'!$T$54</f>
        <v>61362</v>
      </c>
      <c r="T36" s="52">
        <f t="shared" si="6"/>
        <v>461759</v>
      </c>
      <c r="U36" s="53">
        <f t="shared" si="11"/>
        <v>1.3648531101295522</v>
      </c>
    </row>
    <row r="37" spans="1:21" ht="16.5">
      <c r="A37" s="24"/>
      <c r="B37" s="80" t="s">
        <v>527</v>
      </c>
      <c r="C37" s="24"/>
      <c r="D37" s="54">
        <f>SUM(D31:D36)</f>
        <v>982156</v>
      </c>
      <c r="E37" s="54">
        <f>SUM(E31:E36)</f>
        <v>317554</v>
      </c>
      <c r="F37" s="98">
        <f t="shared" si="0"/>
        <v>1299710</v>
      </c>
      <c r="G37" s="61">
        <f>SUM(G31:G36)</f>
        <v>942045.466</v>
      </c>
      <c r="H37" s="54">
        <f>SUM(H31:H36)</f>
        <v>284600.376</v>
      </c>
      <c r="I37" s="59">
        <f t="shared" si="1"/>
        <v>1110631.5259999998</v>
      </c>
      <c r="J37" s="64">
        <f>SUM(J31:J36)</f>
        <v>858242.1429999999</v>
      </c>
      <c r="K37" s="61">
        <f>SUM(K31:K36)</f>
        <v>252389.38299999997</v>
      </c>
      <c r="L37" s="54">
        <f t="shared" si="2"/>
        <v>1110631.5259999998</v>
      </c>
      <c r="M37" s="55">
        <f t="shared" si="10"/>
        <v>1</v>
      </c>
      <c r="N37" s="61">
        <f>SUM(N31:N36)</f>
        <v>0</v>
      </c>
      <c r="O37" s="54">
        <f>SUM(O31:O36)</f>
        <v>0</v>
      </c>
      <c r="P37" s="54">
        <f t="shared" si="3"/>
        <v>0</v>
      </c>
      <c r="Q37" s="55">
        <f t="shared" si="4"/>
        <v>0</v>
      </c>
      <c r="R37" s="54">
        <f>SUM(R31:R36)</f>
        <v>1149411</v>
      </c>
      <c r="S37" s="54">
        <f>SUM(S31:S36)</f>
        <v>172972</v>
      </c>
      <c r="T37" s="54">
        <f t="shared" si="6"/>
        <v>1322383</v>
      </c>
      <c r="U37" s="55">
        <f t="shared" si="11"/>
        <v>1.190658619931882</v>
      </c>
    </row>
    <row r="38" spans="1:21" ht="16.5">
      <c r="A38" s="24"/>
      <c r="B38" s="28"/>
      <c r="C38" s="24"/>
      <c r="D38" s="54"/>
      <c r="E38" s="54"/>
      <c r="F38" s="98"/>
      <c r="G38" s="61"/>
      <c r="H38" s="54"/>
      <c r="I38" s="59"/>
      <c r="J38" s="64"/>
      <c r="K38" s="61"/>
      <c r="L38" s="54"/>
      <c r="M38" s="55"/>
      <c r="N38" s="61"/>
      <c r="O38" s="54"/>
      <c r="P38" s="54"/>
      <c r="Q38" s="55"/>
      <c r="R38" s="54"/>
      <c r="S38" s="54"/>
      <c r="T38" s="54"/>
      <c r="U38" s="55"/>
    </row>
    <row r="39" spans="1:21" ht="12.75">
      <c r="A39" s="23" t="s">
        <v>34</v>
      </c>
      <c r="B39" s="27" t="s">
        <v>216</v>
      </c>
      <c r="C39" s="23" t="s">
        <v>603</v>
      </c>
      <c r="D39" s="85">
        <f>'[4]KZN241'!$R$53</f>
        <v>135598</v>
      </c>
      <c r="E39" s="85">
        <f>'[4]KZN241'!$R$54</f>
        <v>55099</v>
      </c>
      <c r="F39" s="63">
        <f t="shared" si="0"/>
        <v>190697</v>
      </c>
      <c r="G39" s="87">
        <f>('[13]KZN241'!$D$57)/1000</f>
        <v>136123.805</v>
      </c>
      <c r="H39" s="85">
        <f>('[13]KZN241'!$D$58)/1000</f>
        <v>8793.262</v>
      </c>
      <c r="I39" s="58">
        <f t="shared" si="1"/>
        <v>127448.955</v>
      </c>
      <c r="J39" s="86">
        <f>('[13]KZN241'!$M$57)/1000</f>
        <v>120261.746</v>
      </c>
      <c r="K39" s="87">
        <f>('[13]KZN241'!$M$58)/1000</f>
        <v>7187.209</v>
      </c>
      <c r="L39" s="52">
        <f t="shared" si="2"/>
        <v>127448.955</v>
      </c>
      <c r="M39" s="53">
        <f aca="true" t="shared" si="12" ref="M39:M44">IF($I39=0,0,$L39/$I39)</f>
        <v>1</v>
      </c>
      <c r="N39" s="87"/>
      <c r="O39" s="85"/>
      <c r="P39" s="52">
        <f t="shared" si="3"/>
        <v>0</v>
      </c>
      <c r="Q39" s="53">
        <f t="shared" si="4"/>
        <v>0</v>
      </c>
      <c r="R39" s="85">
        <f>'[4]KZN241'!$T$53</f>
        <v>140648</v>
      </c>
      <c r="S39" s="85">
        <f>'[4]KZN241'!$T$54</f>
        <v>16648</v>
      </c>
      <c r="T39" s="52">
        <f t="shared" si="6"/>
        <v>157296</v>
      </c>
      <c r="U39" s="53">
        <f aca="true" t="shared" si="13" ref="U39:U44">IF($I39=0,0,$T39/$I39)</f>
        <v>1.234188228534318</v>
      </c>
    </row>
    <row r="40" spans="1:21" ht="12.75">
      <c r="A40" s="23" t="s">
        <v>34</v>
      </c>
      <c r="B40" s="27" t="s">
        <v>217</v>
      </c>
      <c r="C40" s="23" t="s">
        <v>604</v>
      </c>
      <c r="D40" s="85">
        <f>'[4]KZN242'!$R$53</f>
        <v>33136</v>
      </c>
      <c r="E40" s="85">
        <f>'[4]KZN242'!$R$54</f>
        <v>15097</v>
      </c>
      <c r="F40" s="63">
        <f t="shared" si="0"/>
        <v>48233</v>
      </c>
      <c r="G40" s="87">
        <f>('[13]KZN242'!$D$57)/1000</f>
        <v>45925.77</v>
      </c>
      <c r="H40" s="85">
        <f>('[13]KZN242'!$D$58)/1000</f>
        <v>17477</v>
      </c>
      <c r="I40" s="58">
        <f t="shared" si="1"/>
        <v>48205.433</v>
      </c>
      <c r="J40" s="86">
        <f>('[13]KZN242'!$M$57)/1000</f>
        <v>32321.78</v>
      </c>
      <c r="K40" s="87">
        <f>('[13]KZN242'!$M$58)/1000</f>
        <v>15883.653</v>
      </c>
      <c r="L40" s="52">
        <f t="shared" si="2"/>
        <v>48205.433</v>
      </c>
      <c r="M40" s="53">
        <f t="shared" si="12"/>
        <v>1</v>
      </c>
      <c r="N40" s="87"/>
      <c r="O40" s="85"/>
      <c r="P40" s="52">
        <f t="shared" si="3"/>
        <v>0</v>
      </c>
      <c r="Q40" s="53">
        <f t="shared" si="4"/>
        <v>0</v>
      </c>
      <c r="R40" s="85">
        <f>'[4]KZN242'!$T$53</f>
        <v>58207</v>
      </c>
      <c r="S40" s="85">
        <f>'[4]KZN242'!$T$54</f>
        <v>6806</v>
      </c>
      <c r="T40" s="52">
        <f t="shared" si="6"/>
        <v>65013</v>
      </c>
      <c r="U40" s="53">
        <f t="shared" si="13"/>
        <v>1.3486654087310035</v>
      </c>
    </row>
    <row r="41" spans="1:21" ht="12.75">
      <c r="A41" s="23" t="s">
        <v>34</v>
      </c>
      <c r="B41" s="27" t="s">
        <v>218</v>
      </c>
      <c r="C41" s="23" t="s">
        <v>605</v>
      </c>
      <c r="D41" s="85">
        <f>'[4]KZN244'!$R$53</f>
        <v>44973</v>
      </c>
      <c r="E41" s="85">
        <f>'[4]KZN244'!$R$54</f>
        <v>16404</v>
      </c>
      <c r="F41" s="63">
        <f t="shared" si="0"/>
        <v>61377</v>
      </c>
      <c r="G41" s="87">
        <f>('[13]KZN244'!$D$57)/1000</f>
        <v>42769.552</v>
      </c>
      <c r="H41" s="85">
        <f>('[13]KZN244'!$D$58)/1000</f>
        <v>16404</v>
      </c>
      <c r="I41" s="58">
        <f t="shared" si="1"/>
        <v>46427.074</v>
      </c>
      <c r="J41" s="86">
        <f>('[13]KZN244'!$M$57)/1000</f>
        <v>22409.808</v>
      </c>
      <c r="K41" s="87">
        <f>('[13]KZN244'!$M$58)/1000</f>
        <v>24017.266</v>
      </c>
      <c r="L41" s="52">
        <f t="shared" si="2"/>
        <v>46427.074</v>
      </c>
      <c r="M41" s="53">
        <f t="shared" si="12"/>
        <v>1</v>
      </c>
      <c r="N41" s="87"/>
      <c r="O41" s="85"/>
      <c r="P41" s="52">
        <f t="shared" si="3"/>
        <v>0</v>
      </c>
      <c r="Q41" s="53">
        <f t="shared" si="4"/>
        <v>0</v>
      </c>
      <c r="R41" s="85">
        <f>'[4]KZN244'!$T$53</f>
        <v>55274</v>
      </c>
      <c r="S41" s="85">
        <f>'[4]KZN244'!$T$54</f>
        <v>17592</v>
      </c>
      <c r="T41" s="52">
        <f t="shared" si="6"/>
        <v>72866</v>
      </c>
      <c r="U41" s="53">
        <f t="shared" si="13"/>
        <v>1.5694721575604786</v>
      </c>
    </row>
    <row r="42" spans="1:21" ht="12.75">
      <c r="A42" s="23" t="s">
        <v>34</v>
      </c>
      <c r="B42" s="27" t="s">
        <v>219</v>
      </c>
      <c r="C42" s="23" t="s">
        <v>606</v>
      </c>
      <c r="D42" s="85">
        <f>'[4]KZN245'!$R$53</f>
        <v>105862</v>
      </c>
      <c r="E42" s="85">
        <f>'[4]KZN245'!$R$54</f>
        <v>56287</v>
      </c>
      <c r="F42" s="63">
        <f t="shared" si="0"/>
        <v>162149</v>
      </c>
      <c r="G42" s="87">
        <f>('[13]KZN245'!$D$57)/1000</f>
        <v>116537.336</v>
      </c>
      <c r="H42" s="85">
        <f>('[13]KZN245'!$D$58)/1000</f>
        <v>63153.411</v>
      </c>
      <c r="I42" s="58">
        <f t="shared" si="1"/>
        <v>127932.253</v>
      </c>
      <c r="J42" s="86">
        <f>('[13]KZN245'!$M$57)/1000</f>
        <v>86600.301</v>
      </c>
      <c r="K42" s="87">
        <f>('[13]KZN245'!$M$58)/1000</f>
        <v>41331.952</v>
      </c>
      <c r="L42" s="52">
        <f t="shared" si="2"/>
        <v>127932.253</v>
      </c>
      <c r="M42" s="53">
        <f t="shared" si="12"/>
        <v>1</v>
      </c>
      <c r="N42" s="87"/>
      <c r="O42" s="85"/>
      <c r="P42" s="52">
        <f t="shared" si="3"/>
        <v>0</v>
      </c>
      <c r="Q42" s="53">
        <f t="shared" si="4"/>
        <v>0</v>
      </c>
      <c r="R42" s="85">
        <f>'[4]KZN245'!$T$53</f>
        <v>104431</v>
      </c>
      <c r="S42" s="85">
        <f>'[4]KZN245'!$T$54</f>
        <v>24073</v>
      </c>
      <c r="T42" s="52">
        <f t="shared" si="6"/>
        <v>128504</v>
      </c>
      <c r="U42" s="53">
        <f t="shared" si="13"/>
        <v>1.0044691388339733</v>
      </c>
    </row>
    <row r="43" spans="1:21" ht="12.75">
      <c r="A43" s="23" t="s">
        <v>53</v>
      </c>
      <c r="B43" s="27" t="s">
        <v>220</v>
      </c>
      <c r="C43" s="23" t="s">
        <v>221</v>
      </c>
      <c r="D43" s="85">
        <f>'[4]DC24'!$R$53</f>
        <v>125910</v>
      </c>
      <c r="E43" s="85">
        <f>'[4]DC24'!$R$54</f>
        <v>196395</v>
      </c>
      <c r="F43" s="63">
        <f t="shared" si="0"/>
        <v>322305</v>
      </c>
      <c r="G43" s="87">
        <f>('[13]DC24'!$D$57)/1000</f>
        <v>322976.701</v>
      </c>
      <c r="H43" s="85">
        <f>('[13]DC24'!$D$58)/1000</f>
        <v>188397.32</v>
      </c>
      <c r="I43" s="58">
        <f t="shared" si="1"/>
        <v>583036.88</v>
      </c>
      <c r="J43" s="86">
        <f>('[13]DC24'!$M$57)/1000</f>
        <v>343855.415</v>
      </c>
      <c r="K43" s="87">
        <f>('[13]DC24'!$M$58)/1000</f>
        <v>239181.465</v>
      </c>
      <c r="L43" s="52">
        <f t="shared" si="2"/>
        <v>583036.88</v>
      </c>
      <c r="M43" s="53">
        <f t="shared" si="12"/>
        <v>1</v>
      </c>
      <c r="N43" s="87"/>
      <c r="O43" s="85"/>
      <c r="P43" s="52">
        <f t="shared" si="3"/>
        <v>0</v>
      </c>
      <c r="Q43" s="53">
        <f t="shared" si="4"/>
        <v>0</v>
      </c>
      <c r="R43" s="85">
        <f>'[4]DC24'!$T$53</f>
        <v>334548</v>
      </c>
      <c r="S43" s="85">
        <f>'[4]DC24'!$T$54</f>
        <v>5151</v>
      </c>
      <c r="T43" s="52">
        <f t="shared" si="6"/>
        <v>339699</v>
      </c>
      <c r="U43" s="53">
        <f t="shared" si="13"/>
        <v>0.582637242433103</v>
      </c>
    </row>
    <row r="44" spans="1:21" ht="16.5">
      <c r="A44" s="24"/>
      <c r="B44" s="80" t="s">
        <v>528</v>
      </c>
      <c r="C44" s="24"/>
      <c r="D44" s="54">
        <f>SUM(D39:D43)</f>
        <v>445479</v>
      </c>
      <c r="E44" s="54">
        <f>SUM(E39:E43)</f>
        <v>339282</v>
      </c>
      <c r="F44" s="98">
        <f t="shared" si="0"/>
        <v>784761</v>
      </c>
      <c r="G44" s="61">
        <f>SUM(G39:G43)</f>
        <v>664333.164</v>
      </c>
      <c r="H44" s="54">
        <f>SUM(H39:H43)</f>
        <v>294224.993</v>
      </c>
      <c r="I44" s="59">
        <f t="shared" si="1"/>
        <v>933050.595</v>
      </c>
      <c r="J44" s="64">
        <f>SUM(J39:J43)</f>
        <v>605449.05</v>
      </c>
      <c r="K44" s="61">
        <f>SUM(K39:K43)</f>
        <v>327601.545</v>
      </c>
      <c r="L44" s="54">
        <f t="shared" si="2"/>
        <v>933050.595</v>
      </c>
      <c r="M44" s="55">
        <f t="shared" si="12"/>
        <v>1</v>
      </c>
      <c r="N44" s="61">
        <f>SUM(N39:N43)</f>
        <v>0</v>
      </c>
      <c r="O44" s="54">
        <f>SUM(O39:O43)</f>
        <v>0</v>
      </c>
      <c r="P44" s="54">
        <f t="shared" si="3"/>
        <v>0</v>
      </c>
      <c r="Q44" s="55">
        <f t="shared" si="4"/>
        <v>0</v>
      </c>
      <c r="R44" s="54">
        <f>SUM(R39:R43)</f>
        <v>693108</v>
      </c>
      <c r="S44" s="54">
        <f>SUM(S39:S43)</f>
        <v>70270</v>
      </c>
      <c r="T44" s="54">
        <f t="shared" si="6"/>
        <v>763378</v>
      </c>
      <c r="U44" s="55">
        <f t="shared" si="13"/>
        <v>0.8181528462558882</v>
      </c>
    </row>
    <row r="45" spans="1:21" ht="16.5">
      <c r="A45" s="24"/>
      <c r="B45" s="28"/>
      <c r="C45" s="24"/>
      <c r="D45" s="54"/>
      <c r="E45" s="54"/>
      <c r="F45" s="98"/>
      <c r="G45" s="61"/>
      <c r="H45" s="54"/>
      <c r="I45" s="59"/>
      <c r="J45" s="64"/>
      <c r="K45" s="61"/>
      <c r="L45" s="54"/>
      <c r="M45" s="55"/>
      <c r="N45" s="61"/>
      <c r="O45" s="54"/>
      <c r="P45" s="54"/>
      <c r="Q45" s="55"/>
      <c r="R45" s="54"/>
      <c r="S45" s="54"/>
      <c r="T45" s="54"/>
      <c r="U45" s="55"/>
    </row>
    <row r="46" spans="1:21" ht="12.75">
      <c r="A46" s="23" t="s">
        <v>34</v>
      </c>
      <c r="B46" s="27" t="s">
        <v>222</v>
      </c>
      <c r="C46" s="23" t="s">
        <v>607</v>
      </c>
      <c r="D46" s="85">
        <f>'[4]KZN252'!$R$53</f>
        <v>887646</v>
      </c>
      <c r="E46" s="85">
        <f>'[4]KZN252'!$R$54</f>
        <v>167261</v>
      </c>
      <c r="F46" s="63">
        <f t="shared" si="0"/>
        <v>1054907</v>
      </c>
      <c r="G46" s="87">
        <f>('[13]KZN252'!$D$57)/1000</f>
        <v>942596.312</v>
      </c>
      <c r="H46" s="85">
        <f>('[13]KZN252'!$D$58)/1000</f>
        <v>148213.116</v>
      </c>
      <c r="I46" s="58">
        <f t="shared" si="1"/>
        <v>1018509.156</v>
      </c>
      <c r="J46" s="86">
        <f>('[13]KZN252'!$M$57)/1000</f>
        <v>917764.198</v>
      </c>
      <c r="K46" s="87">
        <f>('[13]KZN252'!$M$58)/1000</f>
        <v>100744.958</v>
      </c>
      <c r="L46" s="52">
        <f t="shared" si="2"/>
        <v>1018509.156</v>
      </c>
      <c r="M46" s="53">
        <f>IF($I46=0,0,$L46/$I46)</f>
        <v>1</v>
      </c>
      <c r="N46" s="87"/>
      <c r="O46" s="85"/>
      <c r="P46" s="52">
        <f t="shared" si="3"/>
        <v>0</v>
      </c>
      <c r="Q46" s="53">
        <f t="shared" si="4"/>
        <v>0</v>
      </c>
      <c r="R46" s="85">
        <f>'[4]KZN252'!$T$53</f>
        <v>1127555</v>
      </c>
      <c r="S46" s="85">
        <f>'[4]KZN252'!$T$54</f>
        <v>120344</v>
      </c>
      <c r="T46" s="52">
        <f t="shared" si="6"/>
        <v>1247899</v>
      </c>
      <c r="U46" s="53">
        <f>IF($I46=0,0,$T46/$I46)</f>
        <v>1.2252211898623324</v>
      </c>
    </row>
    <row r="47" spans="1:21" ht="12.75">
      <c r="A47" s="23" t="s">
        <v>34</v>
      </c>
      <c r="B47" s="27" t="s">
        <v>223</v>
      </c>
      <c r="C47" s="23" t="s">
        <v>608</v>
      </c>
      <c r="D47" s="85">
        <f>'[4]KZN253'!$R$53</f>
        <v>26341</v>
      </c>
      <c r="E47" s="85">
        <f>'[4]KZN253'!$R$54</f>
        <v>6812</v>
      </c>
      <c r="F47" s="63">
        <f aca="true" t="shared" si="14" ref="F47:F82">$D47+$E47</f>
        <v>33153</v>
      </c>
      <c r="G47" s="87">
        <f>('[13]KZN253'!$D$57)/1000</f>
        <v>22006.004</v>
      </c>
      <c r="H47" s="85">
        <f>('[13]KZN253'!$D$58)/1000</f>
        <v>18.3</v>
      </c>
      <c r="I47" s="58">
        <f t="shared" si="1"/>
        <v>25931.989</v>
      </c>
      <c r="J47" s="86">
        <f>('[13]KZN253'!$M$57)/1000</f>
        <v>25701.611</v>
      </c>
      <c r="K47" s="87">
        <f>('[13]KZN253'!$M$58)/1000</f>
        <v>230.378</v>
      </c>
      <c r="L47" s="52">
        <f t="shared" si="2"/>
        <v>25931.989</v>
      </c>
      <c r="M47" s="53">
        <f>IF($I47=0,0,$L47/$I47)</f>
        <v>1</v>
      </c>
      <c r="N47" s="87"/>
      <c r="O47" s="85"/>
      <c r="P47" s="52">
        <f aca="true" t="shared" si="15" ref="P47:P82">$N47+$O47</f>
        <v>0</v>
      </c>
      <c r="Q47" s="53">
        <f aca="true" t="shared" si="16" ref="Q47:Q82">IF($P47=0,0,$P47/$I47)</f>
        <v>0</v>
      </c>
      <c r="R47" s="85">
        <f>'[4]KZN253'!$T$53</f>
        <v>36312</v>
      </c>
      <c r="S47" s="85">
        <f>'[4]KZN253'!$T$54</f>
        <v>9439</v>
      </c>
      <c r="T47" s="52">
        <f t="shared" si="6"/>
        <v>45751</v>
      </c>
      <c r="U47" s="53">
        <f>IF($I47=0,0,$T47/$I47)</f>
        <v>1.764268834141492</v>
      </c>
    </row>
    <row r="48" spans="1:21" ht="12.75">
      <c r="A48" s="23" t="s">
        <v>34</v>
      </c>
      <c r="B48" s="27" t="s">
        <v>224</v>
      </c>
      <c r="C48" s="23" t="s">
        <v>609</v>
      </c>
      <c r="D48" s="85">
        <f>'[4]KZN254'!$R$53</f>
        <v>41640</v>
      </c>
      <c r="E48" s="85">
        <f>'[4]KZN254'!$R$54</f>
        <v>21858</v>
      </c>
      <c r="F48" s="63">
        <f t="shared" si="14"/>
        <v>63498</v>
      </c>
      <c r="G48" s="87">
        <f>('[13]KZN254'!$D$57)/1000</f>
        <v>40662.687</v>
      </c>
      <c r="H48" s="85">
        <f>('[13]KZN254'!$D$58)/1000</f>
        <v>7957.795</v>
      </c>
      <c r="I48" s="58">
        <f t="shared" si="1"/>
        <v>37780.888999999996</v>
      </c>
      <c r="J48" s="86">
        <f>('[13]KZN254'!$M$57)/1000</f>
        <v>27219.333</v>
      </c>
      <c r="K48" s="87">
        <f>('[13]KZN254'!$M$58)/1000</f>
        <v>10561.556</v>
      </c>
      <c r="L48" s="52">
        <f t="shared" si="2"/>
        <v>37780.888999999996</v>
      </c>
      <c r="M48" s="53">
        <f>IF($I48=0,0,$L48/$I48)</f>
        <v>1</v>
      </c>
      <c r="N48" s="87"/>
      <c r="O48" s="85"/>
      <c r="P48" s="52">
        <f t="shared" si="15"/>
        <v>0</v>
      </c>
      <c r="Q48" s="53">
        <f t="shared" si="16"/>
        <v>0</v>
      </c>
      <c r="R48" s="85">
        <f>'[4]KZN254'!$T$53</f>
        <v>45015</v>
      </c>
      <c r="S48" s="85">
        <f>'[4]KZN254'!$T$54</f>
        <v>13826</v>
      </c>
      <c r="T48" s="52">
        <f t="shared" si="6"/>
        <v>58841</v>
      </c>
      <c r="U48" s="53">
        <f>IF($I48=0,0,$T48/$I48)</f>
        <v>1.5574276190271756</v>
      </c>
    </row>
    <row r="49" spans="1:21" ht="12.75">
      <c r="A49" s="23" t="s">
        <v>53</v>
      </c>
      <c r="B49" s="27" t="s">
        <v>225</v>
      </c>
      <c r="C49" s="23" t="s">
        <v>226</v>
      </c>
      <c r="D49" s="85">
        <f>'[4]DC25'!$R$53</f>
        <v>82489</v>
      </c>
      <c r="E49" s="85">
        <f>'[4]DC25'!$R$54</f>
        <v>87513</v>
      </c>
      <c r="F49" s="63">
        <f t="shared" si="14"/>
        <v>170002</v>
      </c>
      <c r="G49" s="87">
        <f>('[13]DC25'!$D$57)/1000</f>
        <v>129115.421</v>
      </c>
      <c r="H49" s="85">
        <f>('[13]DC25'!$D$58)/1000</f>
        <v>77595.001</v>
      </c>
      <c r="I49" s="58">
        <f t="shared" si="1"/>
        <v>190758.03000000003</v>
      </c>
      <c r="J49" s="86">
        <f>('[13]DC25'!$M$57)/1000</f>
        <v>112286.551</v>
      </c>
      <c r="K49" s="87">
        <f>('[13]DC25'!$M$58)/1000</f>
        <v>78471.479</v>
      </c>
      <c r="L49" s="52">
        <f t="shared" si="2"/>
        <v>190758.03000000003</v>
      </c>
      <c r="M49" s="53">
        <f>IF($I49=0,0,$L49/$I49)</f>
        <v>1</v>
      </c>
      <c r="N49" s="87"/>
      <c r="O49" s="85"/>
      <c r="P49" s="52">
        <f t="shared" si="15"/>
        <v>0</v>
      </c>
      <c r="Q49" s="53">
        <f t="shared" si="16"/>
        <v>0</v>
      </c>
      <c r="R49" s="85">
        <f>'[4]DC25'!$T$53</f>
        <v>179256</v>
      </c>
      <c r="S49" s="85">
        <f>'[4]DC25'!$T$54</f>
        <v>6314</v>
      </c>
      <c r="T49" s="52">
        <f t="shared" si="6"/>
        <v>185570</v>
      </c>
      <c r="U49" s="53">
        <f>IF($I49=0,0,$T49/$I49)</f>
        <v>0.972803084619819</v>
      </c>
    </row>
    <row r="50" spans="1:21" ht="16.5">
      <c r="A50" s="115"/>
      <c r="B50" s="116" t="s">
        <v>529</v>
      </c>
      <c r="C50" s="115"/>
      <c r="D50" s="117">
        <f>SUM(D46:D49)</f>
        <v>1038116</v>
      </c>
      <c r="E50" s="117">
        <f>SUM(E46:E49)</f>
        <v>283444</v>
      </c>
      <c r="F50" s="120">
        <f t="shared" si="14"/>
        <v>1321560</v>
      </c>
      <c r="G50" s="121">
        <f>SUM(G46:G49)</f>
        <v>1134380.424</v>
      </c>
      <c r="H50" s="117">
        <f>SUM(H46:H49)</f>
        <v>233784.212</v>
      </c>
      <c r="I50" s="118">
        <f t="shared" si="1"/>
        <v>1272980.064</v>
      </c>
      <c r="J50" s="119">
        <f>SUM(J46:J49)</f>
        <v>1082971.693</v>
      </c>
      <c r="K50" s="121">
        <f>SUM(K46:K49)</f>
        <v>190008.37099999998</v>
      </c>
      <c r="L50" s="117">
        <f t="shared" si="2"/>
        <v>1272980.064</v>
      </c>
      <c r="M50" s="122">
        <f>IF($I50=0,0,$L50/$I50)</f>
        <v>1</v>
      </c>
      <c r="N50" s="121">
        <f>SUM(N46:N49)</f>
        <v>0</v>
      </c>
      <c r="O50" s="117">
        <f>SUM(O46:O49)</f>
        <v>0</v>
      </c>
      <c r="P50" s="117">
        <f t="shared" si="15"/>
        <v>0</v>
      </c>
      <c r="Q50" s="122">
        <f t="shared" si="16"/>
        <v>0</v>
      </c>
      <c r="R50" s="117">
        <f>SUM(R46:R49)</f>
        <v>1388138</v>
      </c>
      <c r="S50" s="117">
        <f>SUM(S46:S49)</f>
        <v>149923</v>
      </c>
      <c r="T50" s="117">
        <f t="shared" si="6"/>
        <v>1538061</v>
      </c>
      <c r="U50" s="122">
        <f>IF($I50=0,0,$T50/$I50)</f>
        <v>1.208236517991534</v>
      </c>
    </row>
    <row r="51" spans="1:21" ht="16.5">
      <c r="A51" s="24"/>
      <c r="B51" s="28"/>
      <c r="C51" s="24"/>
      <c r="D51" s="54"/>
      <c r="E51" s="54"/>
      <c r="F51" s="98"/>
      <c r="G51" s="61"/>
      <c r="H51" s="54"/>
      <c r="I51" s="59"/>
      <c r="J51" s="64"/>
      <c r="K51" s="61"/>
      <c r="L51" s="54"/>
      <c r="M51" s="55"/>
      <c r="N51" s="61"/>
      <c r="O51" s="54"/>
      <c r="P51" s="54"/>
      <c r="Q51" s="55"/>
      <c r="R51" s="54"/>
      <c r="S51" s="54"/>
      <c r="T51" s="54"/>
      <c r="U51" s="55"/>
    </row>
    <row r="52" spans="1:21" ht="12.75">
      <c r="A52" s="23" t="s">
        <v>34</v>
      </c>
      <c r="B52" s="27" t="s">
        <v>227</v>
      </c>
      <c r="C52" s="23" t="s">
        <v>610</v>
      </c>
      <c r="D52" s="85">
        <f>'[4]KZN261'!$R$53</f>
        <v>43540</v>
      </c>
      <c r="E52" s="85">
        <f>'[4]KZN261'!$R$54</f>
        <v>17358</v>
      </c>
      <c r="F52" s="63">
        <f t="shared" si="14"/>
        <v>60898</v>
      </c>
      <c r="G52" s="87">
        <f>('[13]KZN261'!$D$57)/1000</f>
        <v>43770.714</v>
      </c>
      <c r="H52" s="85">
        <f>('[13]KZN261'!$D$58)/1000</f>
        <v>17358</v>
      </c>
      <c r="I52" s="58">
        <f t="shared" si="1"/>
        <v>51684.946</v>
      </c>
      <c r="J52" s="86">
        <f>('[13]KZN261'!$M$57)/1000</f>
        <v>44946.701</v>
      </c>
      <c r="K52" s="87">
        <f>('[13]KZN261'!$M$58)/1000</f>
        <v>6738.245</v>
      </c>
      <c r="L52" s="52">
        <f t="shared" si="2"/>
        <v>51684.946</v>
      </c>
      <c r="M52" s="53">
        <f aca="true" t="shared" si="17" ref="M52:M58">IF($I52=0,0,$L52/$I52)</f>
        <v>1</v>
      </c>
      <c r="N52" s="87"/>
      <c r="O52" s="85"/>
      <c r="P52" s="52">
        <f t="shared" si="15"/>
        <v>0</v>
      </c>
      <c r="Q52" s="53">
        <f t="shared" si="16"/>
        <v>0</v>
      </c>
      <c r="R52" s="85">
        <f>'[4]KZN261'!$T$53</f>
        <v>81373</v>
      </c>
      <c r="S52" s="85">
        <f>'[4]KZN261'!$T$54</f>
        <v>6305</v>
      </c>
      <c r="T52" s="52">
        <f t="shared" si="6"/>
        <v>87678</v>
      </c>
      <c r="U52" s="53">
        <f aca="true" t="shared" si="18" ref="U52:U58">IF($I52=0,0,$T52/$I52)</f>
        <v>1.6963933753553693</v>
      </c>
    </row>
    <row r="53" spans="1:21" ht="12.75">
      <c r="A53" s="23" t="s">
        <v>34</v>
      </c>
      <c r="B53" s="27" t="s">
        <v>228</v>
      </c>
      <c r="C53" s="23" t="s">
        <v>611</v>
      </c>
      <c r="D53" s="85">
        <f>'[4]KZN262'!$R$53</f>
        <v>68621</v>
      </c>
      <c r="E53" s="85">
        <f>'[4]KZN262'!$R$54</f>
        <v>56658</v>
      </c>
      <c r="F53" s="63">
        <f t="shared" si="14"/>
        <v>125279</v>
      </c>
      <c r="G53" s="87">
        <f>('[13]KZN262'!$D$57)/1000</f>
        <v>88074.56</v>
      </c>
      <c r="H53" s="85">
        <f>('[13]KZN262'!$D$58)/1000</f>
        <v>22102.7</v>
      </c>
      <c r="I53" s="58">
        <f t="shared" si="1"/>
        <v>62464.105</v>
      </c>
      <c r="J53" s="86">
        <f>('[13]KZN262'!$M$57)/1000</f>
        <v>51061.639</v>
      </c>
      <c r="K53" s="87">
        <f>('[13]KZN262'!$M$58)/1000</f>
        <v>11402.466</v>
      </c>
      <c r="L53" s="52">
        <f t="shared" si="2"/>
        <v>62464.105</v>
      </c>
      <c r="M53" s="53">
        <f t="shared" si="17"/>
        <v>1</v>
      </c>
      <c r="N53" s="87"/>
      <c r="O53" s="85"/>
      <c r="P53" s="52">
        <f t="shared" si="15"/>
        <v>0</v>
      </c>
      <c r="Q53" s="53">
        <f t="shared" si="16"/>
        <v>0</v>
      </c>
      <c r="R53" s="85">
        <f>'[4]KZN262'!$T$53</f>
        <v>67123</v>
      </c>
      <c r="S53" s="85">
        <f>'[4]KZN262'!$T$54</f>
        <v>12122</v>
      </c>
      <c r="T53" s="52">
        <f t="shared" si="6"/>
        <v>79245</v>
      </c>
      <c r="U53" s="53">
        <f t="shared" si="18"/>
        <v>1.2686486102698502</v>
      </c>
    </row>
    <row r="54" spans="1:21" ht="12.75">
      <c r="A54" s="23" t="s">
        <v>34</v>
      </c>
      <c r="B54" s="27" t="s">
        <v>229</v>
      </c>
      <c r="C54" s="23" t="s">
        <v>612</v>
      </c>
      <c r="D54" s="85">
        <f>'[4]KZN263'!$R$53</f>
        <v>217642</v>
      </c>
      <c r="E54" s="85">
        <f>'[4]KZN263'!$R$54</f>
        <v>88977</v>
      </c>
      <c r="F54" s="63">
        <f t="shared" si="14"/>
        <v>306619</v>
      </c>
      <c r="G54" s="87">
        <f>('[13]KZN263'!$D$57)/1000</f>
        <v>213671.31</v>
      </c>
      <c r="H54" s="85">
        <f>('[13]KZN263'!$D$58)/1000</f>
        <v>28218</v>
      </c>
      <c r="I54" s="58">
        <f t="shared" si="1"/>
        <v>239531.322</v>
      </c>
      <c r="J54" s="86">
        <f>('[13]KZN263'!$M$57)/1000</f>
        <v>212597.753</v>
      </c>
      <c r="K54" s="87">
        <f>('[13]KZN263'!$M$58)/1000</f>
        <v>26933.569</v>
      </c>
      <c r="L54" s="52">
        <f t="shared" si="2"/>
        <v>239531.322</v>
      </c>
      <c r="M54" s="53">
        <f t="shared" si="17"/>
        <v>1</v>
      </c>
      <c r="N54" s="87"/>
      <c r="O54" s="85"/>
      <c r="P54" s="52">
        <f t="shared" si="15"/>
        <v>0</v>
      </c>
      <c r="Q54" s="53">
        <f t="shared" si="16"/>
        <v>0</v>
      </c>
      <c r="R54" s="85">
        <f>'[4]KZN263'!$T$53</f>
        <v>246190</v>
      </c>
      <c r="S54" s="85">
        <f>'[4]KZN263'!$T$54</f>
        <v>22026</v>
      </c>
      <c r="T54" s="52">
        <f t="shared" si="6"/>
        <v>268216</v>
      </c>
      <c r="U54" s="53">
        <f t="shared" si="18"/>
        <v>1.1197533490004286</v>
      </c>
    </row>
    <row r="55" spans="1:21" ht="12.75">
      <c r="A55" s="23" t="s">
        <v>34</v>
      </c>
      <c r="B55" s="27" t="s">
        <v>230</v>
      </c>
      <c r="C55" s="23" t="s">
        <v>613</v>
      </c>
      <c r="D55" s="85">
        <f>'[4]KZN265'!$R$53</f>
        <v>39242</v>
      </c>
      <c r="E55" s="85">
        <f>'[4]KZN265'!$R$54</f>
        <v>16769</v>
      </c>
      <c r="F55" s="63">
        <f t="shared" si="14"/>
        <v>56011</v>
      </c>
      <c r="G55" s="87">
        <f>('[13]KZN265'!$D$57)/1000</f>
        <v>44420.87</v>
      </c>
      <c r="H55" s="85">
        <f>('[13]KZN265'!$D$58)/1000</f>
        <v>39347.016</v>
      </c>
      <c r="I55" s="58">
        <f t="shared" si="1"/>
        <v>58607.657999999996</v>
      </c>
      <c r="J55" s="86">
        <f>('[13]KZN265'!$M$57)/1000</f>
        <v>47850.759</v>
      </c>
      <c r="K55" s="87">
        <f>('[13]KZN265'!$M$58)/1000</f>
        <v>10756.899</v>
      </c>
      <c r="L55" s="52">
        <f t="shared" si="2"/>
        <v>58607.657999999996</v>
      </c>
      <c r="M55" s="53">
        <f t="shared" si="17"/>
        <v>1</v>
      </c>
      <c r="N55" s="87"/>
      <c r="O55" s="85"/>
      <c r="P55" s="52">
        <f t="shared" si="15"/>
        <v>0</v>
      </c>
      <c r="Q55" s="53">
        <f t="shared" si="16"/>
        <v>0</v>
      </c>
      <c r="R55" s="85">
        <f>'[4]KZN265'!$T$53</f>
        <v>52068</v>
      </c>
      <c r="S55" s="85">
        <f>'[4]KZN265'!$T$54</f>
        <v>11851</v>
      </c>
      <c r="T55" s="52">
        <f t="shared" si="6"/>
        <v>63919</v>
      </c>
      <c r="U55" s="53">
        <f t="shared" si="18"/>
        <v>1.0906253923335412</v>
      </c>
    </row>
    <row r="56" spans="1:21" ht="12.75">
      <c r="A56" s="23" t="s">
        <v>34</v>
      </c>
      <c r="B56" s="27" t="s">
        <v>231</v>
      </c>
      <c r="C56" s="23" t="s">
        <v>614</v>
      </c>
      <c r="D56" s="85">
        <f>'[4]KZN266'!$R$53</f>
        <v>130933</v>
      </c>
      <c r="E56" s="85">
        <f>'[4]KZN266'!$R$54</f>
        <v>17884</v>
      </c>
      <c r="F56" s="63">
        <f t="shared" si="14"/>
        <v>148817</v>
      </c>
      <c r="G56" s="87">
        <f>('[13]KZN266'!$D$57)/1000</f>
        <v>121139.125</v>
      </c>
      <c r="H56" s="85">
        <f>('[13]KZN266'!$D$58)/1000</f>
        <v>17884.7</v>
      </c>
      <c r="I56" s="58">
        <f t="shared" si="1"/>
        <v>121898.935</v>
      </c>
      <c r="J56" s="86">
        <f>('[13]KZN266'!$M$57)/1000</f>
        <v>98869.121</v>
      </c>
      <c r="K56" s="87">
        <f>('[13]KZN266'!$M$58)/1000</f>
        <v>23029.814</v>
      </c>
      <c r="L56" s="52">
        <f t="shared" si="2"/>
        <v>121898.935</v>
      </c>
      <c r="M56" s="53">
        <f t="shared" si="17"/>
        <v>1</v>
      </c>
      <c r="N56" s="87"/>
      <c r="O56" s="85"/>
      <c r="P56" s="52">
        <f t="shared" si="15"/>
        <v>0</v>
      </c>
      <c r="Q56" s="53">
        <f t="shared" si="16"/>
        <v>0</v>
      </c>
      <c r="R56" s="85">
        <f>'[4]KZN266'!$T$53</f>
        <v>138697</v>
      </c>
      <c r="S56" s="85">
        <f>'[4]KZN266'!$T$54</f>
        <v>22386</v>
      </c>
      <c r="T56" s="52">
        <f t="shared" si="6"/>
        <v>161083</v>
      </c>
      <c r="U56" s="53">
        <f t="shared" si="18"/>
        <v>1.3214471480001035</v>
      </c>
    </row>
    <row r="57" spans="1:21" ht="12.75">
      <c r="A57" s="23" t="s">
        <v>53</v>
      </c>
      <c r="B57" s="27" t="s">
        <v>232</v>
      </c>
      <c r="C57" s="23" t="s">
        <v>233</v>
      </c>
      <c r="D57" s="85">
        <f>'[4]DC26'!$R$53</f>
        <v>220287</v>
      </c>
      <c r="E57" s="85">
        <f>'[4]DC26'!$R$54</f>
        <v>196458</v>
      </c>
      <c r="F57" s="63">
        <f t="shared" si="14"/>
        <v>416745</v>
      </c>
      <c r="G57" s="87">
        <f>('[13]DC26'!$D$57)/1000</f>
        <v>248870.145</v>
      </c>
      <c r="H57" s="85">
        <f>('[13]DC26'!$D$58)/1000</f>
        <v>205635.65</v>
      </c>
      <c r="I57" s="58">
        <f t="shared" si="1"/>
        <v>374007.163</v>
      </c>
      <c r="J57" s="86">
        <f>('[13]DC26'!$M$57)/1000</f>
        <v>238746.768</v>
      </c>
      <c r="K57" s="87">
        <f>('[13]DC26'!$M$58)/1000</f>
        <v>135260.395</v>
      </c>
      <c r="L57" s="52">
        <f t="shared" si="2"/>
        <v>374007.163</v>
      </c>
      <c r="M57" s="53">
        <f t="shared" si="17"/>
        <v>1</v>
      </c>
      <c r="N57" s="87"/>
      <c r="O57" s="85"/>
      <c r="P57" s="52">
        <f t="shared" si="15"/>
        <v>0</v>
      </c>
      <c r="Q57" s="53">
        <f t="shared" si="16"/>
        <v>0</v>
      </c>
      <c r="R57" s="85">
        <f>'[4]DC26'!$T$53</f>
        <v>306907</v>
      </c>
      <c r="S57" s="85">
        <f>'[4]DC26'!$T$54</f>
        <v>126028</v>
      </c>
      <c r="T57" s="52">
        <f t="shared" si="6"/>
        <v>432935</v>
      </c>
      <c r="U57" s="53">
        <f t="shared" si="18"/>
        <v>1.1575580438816355</v>
      </c>
    </row>
    <row r="58" spans="1:21" ht="16.5">
      <c r="A58" s="24"/>
      <c r="B58" s="80" t="s">
        <v>530</v>
      </c>
      <c r="C58" s="24"/>
      <c r="D58" s="54">
        <f>SUM(D52:D57)</f>
        <v>720265</v>
      </c>
      <c r="E58" s="54">
        <f>SUM(E52:E57)</f>
        <v>394104</v>
      </c>
      <c r="F58" s="98">
        <f t="shared" si="14"/>
        <v>1114369</v>
      </c>
      <c r="G58" s="61">
        <f>SUM(G52:G57)</f>
        <v>759946.724</v>
      </c>
      <c r="H58" s="54">
        <f>SUM(H52:H57)</f>
        <v>330546.066</v>
      </c>
      <c r="I58" s="59">
        <f t="shared" si="1"/>
        <v>908194.129</v>
      </c>
      <c r="J58" s="64">
        <f>SUM(J52:J57)</f>
        <v>694072.741</v>
      </c>
      <c r="K58" s="61">
        <f>SUM(K52:K57)</f>
        <v>214121.38799999998</v>
      </c>
      <c r="L58" s="54">
        <f t="shared" si="2"/>
        <v>908194.129</v>
      </c>
      <c r="M58" s="55">
        <f t="shared" si="17"/>
        <v>1</v>
      </c>
      <c r="N58" s="61">
        <f>SUM(N52:N57)</f>
        <v>0</v>
      </c>
      <c r="O58" s="54">
        <f>SUM(O52:O57)</f>
        <v>0</v>
      </c>
      <c r="P58" s="54">
        <f t="shared" si="15"/>
        <v>0</v>
      </c>
      <c r="Q58" s="55">
        <f t="shared" si="16"/>
        <v>0</v>
      </c>
      <c r="R58" s="54">
        <f>SUM(R52:R57)</f>
        <v>892358</v>
      </c>
      <c r="S58" s="54">
        <f>SUM(S52:S57)</f>
        <v>200718</v>
      </c>
      <c r="T58" s="54">
        <f t="shared" si="6"/>
        <v>1093076</v>
      </c>
      <c r="U58" s="55">
        <f t="shared" si="18"/>
        <v>1.2035708722358411</v>
      </c>
    </row>
    <row r="59" spans="1:21" ht="16.5">
      <c r="A59" s="24"/>
      <c r="B59" s="28"/>
      <c r="C59" s="24"/>
      <c r="D59" s="54"/>
      <c r="E59" s="54"/>
      <c r="F59" s="98"/>
      <c r="G59" s="61"/>
      <c r="H59" s="54"/>
      <c r="I59" s="59"/>
      <c r="J59" s="64"/>
      <c r="K59" s="61"/>
      <c r="L59" s="54"/>
      <c r="M59" s="55"/>
      <c r="N59" s="61"/>
      <c r="O59" s="54"/>
      <c r="P59" s="54"/>
      <c r="Q59" s="55"/>
      <c r="R59" s="54"/>
      <c r="S59" s="54"/>
      <c r="T59" s="54"/>
      <c r="U59" s="55"/>
    </row>
    <row r="60" spans="1:21" ht="12.75">
      <c r="A60" s="23" t="s">
        <v>34</v>
      </c>
      <c r="B60" s="27" t="s">
        <v>234</v>
      </c>
      <c r="C60" s="23" t="s">
        <v>615</v>
      </c>
      <c r="D60" s="85">
        <f>'[4]KZN271'!$R$53</f>
        <v>30426</v>
      </c>
      <c r="E60" s="85">
        <f>'[4]KZN271'!$R$54</f>
        <v>18514</v>
      </c>
      <c r="F60" s="63">
        <f t="shared" si="14"/>
        <v>48940</v>
      </c>
      <c r="G60" s="87">
        <f>('[13]KZN271'!$D$57)/1000</f>
        <v>27546.923</v>
      </c>
      <c r="H60" s="85">
        <f>('[13]KZN271'!$D$58)/1000</f>
        <v>30176.3</v>
      </c>
      <c r="I60" s="58">
        <f t="shared" si="1"/>
        <v>44564.354999999996</v>
      </c>
      <c r="J60" s="86">
        <f>('[13]KZN271'!$M$57)/1000</f>
        <v>22680.019</v>
      </c>
      <c r="K60" s="87">
        <f>('[13]KZN271'!$M$58)/1000</f>
        <v>21884.336</v>
      </c>
      <c r="L60" s="52">
        <f t="shared" si="2"/>
        <v>44564.354999999996</v>
      </c>
      <c r="M60" s="53">
        <f aca="true" t="shared" si="19" ref="M60:M66">IF($I60=0,0,$L60/$I60)</f>
        <v>1</v>
      </c>
      <c r="N60" s="87"/>
      <c r="O60" s="85"/>
      <c r="P60" s="52">
        <f t="shared" si="15"/>
        <v>0</v>
      </c>
      <c r="Q60" s="53">
        <f t="shared" si="16"/>
        <v>0</v>
      </c>
      <c r="R60" s="85">
        <f>'[4]KZN271'!$T$53</f>
        <v>32833</v>
      </c>
      <c r="S60" s="85">
        <f>'[4]KZN271'!$T$54</f>
        <v>24404</v>
      </c>
      <c r="T60" s="52">
        <f t="shared" si="6"/>
        <v>57237</v>
      </c>
      <c r="U60" s="53">
        <f aca="true" t="shared" si="20" ref="U60:U66">IF($I60=0,0,$T60/$I60)</f>
        <v>1.2843672930978134</v>
      </c>
    </row>
    <row r="61" spans="1:21" ht="12.75">
      <c r="A61" s="23" t="s">
        <v>34</v>
      </c>
      <c r="B61" s="27" t="s">
        <v>235</v>
      </c>
      <c r="C61" s="23" t="s">
        <v>616</v>
      </c>
      <c r="D61" s="85">
        <f>'[4]KZN272'!$R$53</f>
        <v>45547</v>
      </c>
      <c r="E61" s="85">
        <f>'[4]KZN272'!$R$54</f>
        <v>20466</v>
      </c>
      <c r="F61" s="63">
        <f t="shared" si="14"/>
        <v>66013</v>
      </c>
      <c r="G61" s="87">
        <f>('[13]KZN272'!$D$57)/1000</f>
        <v>46351</v>
      </c>
      <c r="H61" s="85">
        <f>('[13]KZN272'!$D$58)/1000</f>
        <v>19534.855</v>
      </c>
      <c r="I61" s="58">
        <f t="shared" si="1"/>
        <v>59544.167</v>
      </c>
      <c r="J61" s="86">
        <f>('[13]KZN272'!$M$57)/1000</f>
        <v>39011.174</v>
      </c>
      <c r="K61" s="87">
        <f>('[13]KZN272'!$M$58)/1000</f>
        <v>20532.993</v>
      </c>
      <c r="L61" s="52">
        <f t="shared" si="2"/>
        <v>59544.167</v>
      </c>
      <c r="M61" s="53">
        <f t="shared" si="19"/>
        <v>1</v>
      </c>
      <c r="N61" s="87"/>
      <c r="O61" s="85"/>
      <c r="P61" s="52">
        <f t="shared" si="15"/>
        <v>0</v>
      </c>
      <c r="Q61" s="53">
        <f t="shared" si="16"/>
        <v>0</v>
      </c>
      <c r="R61" s="85">
        <f>'[4]KZN272'!$T$53</f>
        <v>71370</v>
      </c>
      <c r="S61" s="85">
        <f>'[4]KZN272'!$T$54</f>
        <v>21877</v>
      </c>
      <c r="T61" s="52">
        <f t="shared" si="6"/>
        <v>93247</v>
      </c>
      <c r="U61" s="53">
        <f t="shared" si="20"/>
        <v>1.566014014437384</v>
      </c>
    </row>
    <row r="62" spans="1:21" ht="12.75">
      <c r="A62" s="23" t="s">
        <v>34</v>
      </c>
      <c r="B62" s="27" t="s">
        <v>236</v>
      </c>
      <c r="C62" s="23" t="s">
        <v>617</v>
      </c>
      <c r="D62" s="85">
        <f>'[4]KZN273'!$R$53</f>
        <v>17308</v>
      </c>
      <c r="E62" s="85">
        <f>'[4]KZN273'!$R$54</f>
        <v>6463</v>
      </c>
      <c r="F62" s="63">
        <f t="shared" si="14"/>
        <v>23771</v>
      </c>
      <c r="G62" s="87">
        <f>('[13]KZN273'!$D$57)/1000</f>
        <v>20646.3</v>
      </c>
      <c r="H62" s="85">
        <f>('[13]KZN273'!$D$58)/1000</f>
        <v>6463</v>
      </c>
      <c r="I62" s="58">
        <f t="shared" si="1"/>
        <v>22409.749</v>
      </c>
      <c r="J62" s="86">
        <f>('[13]KZN273'!$M$57)/1000</f>
        <v>13692.357</v>
      </c>
      <c r="K62" s="87">
        <f>('[13]KZN273'!$M$58)/1000</f>
        <v>8717.392</v>
      </c>
      <c r="L62" s="52">
        <f t="shared" si="2"/>
        <v>22409.749</v>
      </c>
      <c r="M62" s="53">
        <f t="shared" si="19"/>
        <v>1</v>
      </c>
      <c r="N62" s="87"/>
      <c r="O62" s="85"/>
      <c r="P62" s="52">
        <f t="shared" si="15"/>
        <v>0</v>
      </c>
      <c r="Q62" s="53">
        <f t="shared" si="16"/>
        <v>0</v>
      </c>
      <c r="R62" s="85">
        <f>'[4]KZN273'!$T$53</f>
        <v>19144</v>
      </c>
      <c r="S62" s="85">
        <f>'[4]KZN273'!$T$54</f>
        <v>28062</v>
      </c>
      <c r="T62" s="52">
        <f t="shared" si="6"/>
        <v>47206</v>
      </c>
      <c r="U62" s="53">
        <f t="shared" si="20"/>
        <v>2.1064939192313132</v>
      </c>
    </row>
    <row r="63" spans="1:21" ht="12.75">
      <c r="A63" s="23" t="s">
        <v>34</v>
      </c>
      <c r="B63" s="27" t="s">
        <v>237</v>
      </c>
      <c r="C63" s="23" t="s">
        <v>618</v>
      </c>
      <c r="D63" s="85">
        <f>'[4]KZN274'!$R$53</f>
        <v>52783</v>
      </c>
      <c r="E63" s="85">
        <f>'[4]KZN274'!$R$54</f>
        <v>16122</v>
      </c>
      <c r="F63" s="63">
        <f t="shared" si="14"/>
        <v>68905</v>
      </c>
      <c r="G63" s="87">
        <f>('[13]KZN274'!$D$57)/1000</f>
        <v>67421.262</v>
      </c>
      <c r="H63" s="85">
        <f>('[13]KZN274'!$D$58)/1000</f>
        <v>23873</v>
      </c>
      <c r="I63" s="58">
        <f t="shared" si="1"/>
        <v>58794.497</v>
      </c>
      <c r="J63" s="86">
        <f>('[13]KZN274'!$M$57)/1000</f>
        <v>36171.923</v>
      </c>
      <c r="K63" s="87">
        <f>('[13]KZN274'!$M$58)/1000</f>
        <v>22622.574</v>
      </c>
      <c r="L63" s="52">
        <f t="shared" si="2"/>
        <v>58794.497</v>
      </c>
      <c r="M63" s="53">
        <f t="shared" si="19"/>
        <v>1</v>
      </c>
      <c r="N63" s="87"/>
      <c r="O63" s="85"/>
      <c r="P63" s="52">
        <f t="shared" si="15"/>
        <v>0</v>
      </c>
      <c r="Q63" s="53">
        <f t="shared" si="16"/>
        <v>0</v>
      </c>
      <c r="R63" s="85">
        <f>'[4]KZN274'!$T$53</f>
        <v>46953</v>
      </c>
      <c r="S63" s="85">
        <f>'[4]KZN274'!$T$54</f>
        <v>24584</v>
      </c>
      <c r="T63" s="52">
        <f t="shared" si="6"/>
        <v>71537</v>
      </c>
      <c r="U63" s="53">
        <f t="shared" si="20"/>
        <v>1.216729518070373</v>
      </c>
    </row>
    <row r="64" spans="1:21" ht="12.75">
      <c r="A64" s="23" t="s">
        <v>34</v>
      </c>
      <c r="B64" s="27" t="s">
        <v>238</v>
      </c>
      <c r="C64" s="23" t="s">
        <v>619</v>
      </c>
      <c r="D64" s="85">
        <f>'[4]KZN275'!$R$53</f>
        <v>48247</v>
      </c>
      <c r="E64" s="85">
        <f>'[4]KZN275'!$R$54</f>
        <v>14209</v>
      </c>
      <c r="F64" s="63">
        <f t="shared" si="14"/>
        <v>62456</v>
      </c>
      <c r="G64" s="87">
        <f>('[13]KZN275'!$D$57)/1000</f>
        <v>36551.904</v>
      </c>
      <c r="H64" s="85">
        <f>('[13]KZN275'!$D$58)/1000</f>
        <v>10898</v>
      </c>
      <c r="I64" s="58">
        <f t="shared" si="1"/>
        <v>37258.865</v>
      </c>
      <c r="J64" s="86">
        <f>('[13]KZN275'!$M$57)/1000</f>
        <v>30562.387</v>
      </c>
      <c r="K64" s="87">
        <f>('[13]KZN275'!$M$58)/1000</f>
        <v>6696.478</v>
      </c>
      <c r="L64" s="52">
        <f t="shared" si="2"/>
        <v>37258.865</v>
      </c>
      <c r="M64" s="53">
        <f t="shared" si="19"/>
        <v>1</v>
      </c>
      <c r="N64" s="87"/>
      <c r="O64" s="85"/>
      <c r="P64" s="52">
        <f t="shared" si="15"/>
        <v>0</v>
      </c>
      <c r="Q64" s="53">
        <f t="shared" si="16"/>
        <v>0</v>
      </c>
      <c r="R64" s="85">
        <f>'[4]KZN275'!$T$53</f>
        <v>41105</v>
      </c>
      <c r="S64" s="85">
        <f>'[4]KZN275'!$T$54</f>
        <v>7301</v>
      </c>
      <c r="T64" s="52">
        <f t="shared" si="6"/>
        <v>48406</v>
      </c>
      <c r="U64" s="53">
        <f t="shared" si="20"/>
        <v>1.2991807453071906</v>
      </c>
    </row>
    <row r="65" spans="1:21" ht="12.75">
      <c r="A65" s="23" t="s">
        <v>53</v>
      </c>
      <c r="B65" s="27" t="s">
        <v>239</v>
      </c>
      <c r="C65" s="23" t="s">
        <v>240</v>
      </c>
      <c r="D65" s="85">
        <f>'[4]DC27'!$R$53</f>
        <v>150839</v>
      </c>
      <c r="E65" s="85">
        <f>'[4]DC27'!$R$54</f>
        <v>182399</v>
      </c>
      <c r="F65" s="63">
        <f t="shared" si="14"/>
        <v>333238</v>
      </c>
      <c r="G65" s="87">
        <f>('[13]DC27'!$D$57)/1000</f>
        <v>192489.002</v>
      </c>
      <c r="H65" s="85">
        <f>('[13]DC27'!$D$58)/1000</f>
        <v>131299.168</v>
      </c>
      <c r="I65" s="58">
        <f t="shared" si="1"/>
        <v>245697.298</v>
      </c>
      <c r="J65" s="86">
        <f>('[13]DC27'!$M$57)/1000</f>
        <v>159611.136</v>
      </c>
      <c r="K65" s="87">
        <f>('[13]DC27'!$M$58)/1000</f>
        <v>86086.162</v>
      </c>
      <c r="L65" s="52">
        <f t="shared" si="2"/>
        <v>245697.298</v>
      </c>
      <c r="M65" s="53">
        <f t="shared" si="19"/>
        <v>1</v>
      </c>
      <c r="N65" s="87"/>
      <c r="O65" s="85"/>
      <c r="P65" s="52">
        <f t="shared" si="15"/>
        <v>0</v>
      </c>
      <c r="Q65" s="53">
        <f t="shared" si="16"/>
        <v>0</v>
      </c>
      <c r="R65" s="85">
        <f>'[4]DC27'!$T$53</f>
        <v>239891</v>
      </c>
      <c r="S65" s="85">
        <f>'[4]DC27'!$T$54</f>
        <v>76793</v>
      </c>
      <c r="T65" s="52">
        <f t="shared" si="6"/>
        <v>316684</v>
      </c>
      <c r="U65" s="53">
        <f t="shared" si="20"/>
        <v>1.2889193433458108</v>
      </c>
    </row>
    <row r="66" spans="1:21" ht="16.5">
      <c r="A66" s="24"/>
      <c r="B66" s="80" t="s">
        <v>531</v>
      </c>
      <c r="C66" s="24"/>
      <c r="D66" s="54">
        <f>SUM(D60:D65)</f>
        <v>345150</v>
      </c>
      <c r="E66" s="54">
        <f>SUM(E60:E65)</f>
        <v>258173</v>
      </c>
      <c r="F66" s="98">
        <f t="shared" si="14"/>
        <v>603323</v>
      </c>
      <c r="G66" s="61">
        <f>SUM(G60:G65)</f>
        <v>391006.391</v>
      </c>
      <c r="H66" s="54">
        <f>SUM(H60:H65)</f>
        <v>222244.323</v>
      </c>
      <c r="I66" s="59">
        <f t="shared" si="1"/>
        <v>468268.931</v>
      </c>
      <c r="J66" s="64">
        <f>SUM(J60:J65)</f>
        <v>301728.996</v>
      </c>
      <c r="K66" s="61">
        <f>SUM(K60:K65)</f>
        <v>166539.935</v>
      </c>
      <c r="L66" s="54">
        <f t="shared" si="2"/>
        <v>468268.931</v>
      </c>
      <c r="M66" s="55">
        <f t="shared" si="19"/>
        <v>1</v>
      </c>
      <c r="N66" s="61">
        <f>SUM(N60:N65)</f>
        <v>0</v>
      </c>
      <c r="O66" s="54">
        <f>SUM(O60:O65)</f>
        <v>0</v>
      </c>
      <c r="P66" s="54">
        <f t="shared" si="15"/>
        <v>0</v>
      </c>
      <c r="Q66" s="55">
        <f t="shared" si="16"/>
        <v>0</v>
      </c>
      <c r="R66" s="54">
        <f>SUM(R60:R65)</f>
        <v>451296</v>
      </c>
      <c r="S66" s="54">
        <f>SUM(S60:S65)</f>
        <v>183021</v>
      </c>
      <c r="T66" s="54">
        <f t="shared" si="6"/>
        <v>634317</v>
      </c>
      <c r="U66" s="55">
        <f t="shared" si="20"/>
        <v>1.3545997994045862</v>
      </c>
    </row>
    <row r="67" spans="1:21" ht="16.5">
      <c r="A67" s="24"/>
      <c r="B67" s="28"/>
      <c r="C67" s="24"/>
      <c r="D67" s="54"/>
      <c r="E67" s="54"/>
      <c r="F67" s="98"/>
      <c r="G67" s="61"/>
      <c r="H67" s="54"/>
      <c r="I67" s="59"/>
      <c r="J67" s="64"/>
      <c r="K67" s="61"/>
      <c r="L67" s="54"/>
      <c r="M67" s="55"/>
      <c r="N67" s="61"/>
      <c r="O67" s="54"/>
      <c r="P67" s="54"/>
      <c r="Q67" s="55"/>
      <c r="R67" s="54"/>
      <c r="S67" s="54"/>
      <c r="T67" s="54"/>
      <c r="U67" s="55"/>
    </row>
    <row r="68" spans="1:21" ht="12.75">
      <c r="A68" s="23" t="s">
        <v>34</v>
      </c>
      <c r="B68" s="27" t="s">
        <v>241</v>
      </c>
      <c r="C68" s="23" t="s">
        <v>620</v>
      </c>
      <c r="D68" s="85">
        <f>'[4]KZN281'!$R$53</f>
        <v>33266</v>
      </c>
      <c r="E68" s="85">
        <f>'[4]KZN281'!$R$54</f>
        <v>18713</v>
      </c>
      <c r="F68" s="63">
        <f t="shared" si="14"/>
        <v>51979</v>
      </c>
      <c r="G68" s="87">
        <f>('[13]KZN281'!$D$57)/1000</f>
        <v>33042.509</v>
      </c>
      <c r="H68" s="85">
        <f>('[13]KZN281'!$D$58)/1000</f>
        <v>18712.594</v>
      </c>
      <c r="I68" s="58">
        <f t="shared" si="1"/>
        <v>43514.765</v>
      </c>
      <c r="J68" s="86">
        <f>('[13]KZN281'!$M$57)/1000</f>
        <v>30531.854</v>
      </c>
      <c r="K68" s="87">
        <f>('[13]KZN281'!$M$58)/1000</f>
        <v>12982.911</v>
      </c>
      <c r="L68" s="52">
        <f t="shared" si="2"/>
        <v>43514.765</v>
      </c>
      <c r="M68" s="53">
        <f aca="true" t="shared" si="21" ref="M68:M75">IF($I68=0,0,$L68/$I68)</f>
        <v>1</v>
      </c>
      <c r="N68" s="87"/>
      <c r="O68" s="85"/>
      <c r="P68" s="52">
        <f t="shared" si="15"/>
        <v>0</v>
      </c>
      <c r="Q68" s="53">
        <f t="shared" si="16"/>
        <v>0</v>
      </c>
      <c r="R68" s="85">
        <f>'[4]KZN281'!$T$53</f>
        <v>32269</v>
      </c>
      <c r="S68" s="85">
        <f>'[4]KZN281'!$T$54</f>
        <v>15865</v>
      </c>
      <c r="T68" s="52">
        <f t="shared" si="6"/>
        <v>48134</v>
      </c>
      <c r="U68" s="53">
        <f aca="true" t="shared" si="22" ref="U68:U75">IF($I68=0,0,$T68/$I68)</f>
        <v>1.1061532792375186</v>
      </c>
    </row>
    <row r="69" spans="1:21" ht="12.75">
      <c r="A69" s="23" t="s">
        <v>34</v>
      </c>
      <c r="B69" s="27" t="s">
        <v>242</v>
      </c>
      <c r="C69" s="23" t="s">
        <v>621</v>
      </c>
      <c r="D69" s="85">
        <f>'[4]KZN282'!$R$53</f>
        <v>1287724</v>
      </c>
      <c r="E69" s="85">
        <f>'[4]KZN282'!$R$54</f>
        <v>590095</v>
      </c>
      <c r="F69" s="63">
        <f t="shared" si="14"/>
        <v>1877819</v>
      </c>
      <c r="G69" s="87">
        <f>('[13]KZN282'!$D$57)/1000</f>
        <v>1442768.298</v>
      </c>
      <c r="H69" s="85">
        <f>('[13]KZN282'!$D$58)/1000</f>
        <v>286309</v>
      </c>
      <c r="I69" s="58">
        <f t="shared" si="1"/>
        <v>1632727.196</v>
      </c>
      <c r="J69" s="86">
        <f>('[13]KZN282'!$M$57)/1000</f>
        <v>1398128.689</v>
      </c>
      <c r="K69" s="87">
        <f>('[13]KZN282'!$M$58)/1000</f>
        <v>234598.507</v>
      </c>
      <c r="L69" s="52">
        <f t="shared" si="2"/>
        <v>1632727.196</v>
      </c>
      <c r="M69" s="53">
        <f t="shared" si="21"/>
        <v>1</v>
      </c>
      <c r="N69" s="87"/>
      <c r="O69" s="85"/>
      <c r="P69" s="52">
        <f t="shared" si="15"/>
        <v>0</v>
      </c>
      <c r="Q69" s="53">
        <f t="shared" si="16"/>
        <v>0</v>
      </c>
      <c r="R69" s="85">
        <f>'[4]KZN282'!$T$53</f>
        <v>1422543</v>
      </c>
      <c r="S69" s="85">
        <f>'[4]KZN282'!$T$54</f>
        <v>337250</v>
      </c>
      <c r="T69" s="52">
        <f t="shared" si="6"/>
        <v>1759793</v>
      </c>
      <c r="U69" s="53">
        <f t="shared" si="22"/>
        <v>1.077824271140517</v>
      </c>
    </row>
    <row r="70" spans="1:21" ht="12.75">
      <c r="A70" s="23" t="s">
        <v>34</v>
      </c>
      <c r="B70" s="27" t="s">
        <v>243</v>
      </c>
      <c r="C70" s="23" t="s">
        <v>622</v>
      </c>
      <c r="D70" s="85">
        <f>'[4]KZN283'!$R$53</f>
        <v>16547</v>
      </c>
      <c r="E70" s="85">
        <f>'[4]KZN283'!$R$54</f>
        <v>22348</v>
      </c>
      <c r="F70" s="63">
        <f t="shared" si="14"/>
        <v>38895</v>
      </c>
      <c r="G70" s="87">
        <f>('[13]KZN283'!$D$57)/1000</f>
        <v>11302.804</v>
      </c>
      <c r="H70" s="85">
        <f>('[13]KZN283'!$D$58)/1000</f>
        <v>16077.504</v>
      </c>
      <c r="I70" s="58">
        <f t="shared" si="1"/>
        <v>22629.684</v>
      </c>
      <c r="J70" s="86">
        <f>('[13]KZN283'!$M$57)/1000</f>
        <v>14180.373</v>
      </c>
      <c r="K70" s="87">
        <f>('[13]KZN283'!$M$58)/1000</f>
        <v>8449.311</v>
      </c>
      <c r="L70" s="52">
        <f t="shared" si="2"/>
        <v>22629.684</v>
      </c>
      <c r="M70" s="53">
        <f t="shared" si="21"/>
        <v>1</v>
      </c>
      <c r="N70" s="87"/>
      <c r="O70" s="85"/>
      <c r="P70" s="52">
        <f t="shared" si="15"/>
        <v>0</v>
      </c>
      <c r="Q70" s="53">
        <f t="shared" si="16"/>
        <v>0</v>
      </c>
      <c r="R70" s="85">
        <f>'[4]KZN283'!$T$53</f>
        <v>34959</v>
      </c>
      <c r="S70" s="85">
        <f>'[4]KZN283'!$T$54</f>
        <v>7875</v>
      </c>
      <c r="T70" s="52">
        <f t="shared" si="6"/>
        <v>42834</v>
      </c>
      <c r="U70" s="53">
        <f t="shared" si="22"/>
        <v>1.8928236028395269</v>
      </c>
    </row>
    <row r="71" spans="1:21" ht="12.75">
      <c r="A71" s="23" t="s">
        <v>34</v>
      </c>
      <c r="B71" s="27" t="s">
        <v>244</v>
      </c>
      <c r="C71" s="23" t="s">
        <v>623</v>
      </c>
      <c r="D71" s="85">
        <f>'[4]KZN284'!$R$53</f>
        <v>132163</v>
      </c>
      <c r="E71" s="85">
        <f>'[4]KZN284'!$R$54</f>
        <v>42545</v>
      </c>
      <c r="F71" s="63">
        <f t="shared" si="14"/>
        <v>174708</v>
      </c>
      <c r="G71" s="87">
        <f>('[13]KZN284'!$D$57)/1000</f>
        <v>136033.674</v>
      </c>
      <c r="H71" s="85">
        <f>('[13]KZN284'!$D$58)/1000</f>
        <v>63049.511</v>
      </c>
      <c r="I71" s="58">
        <f t="shared" si="1"/>
        <v>167786.851</v>
      </c>
      <c r="J71" s="86">
        <f>('[13]KZN284'!$M$57)/1000</f>
        <v>132100.351</v>
      </c>
      <c r="K71" s="87">
        <f>('[13]KZN284'!$M$58)/1000</f>
        <v>35686.5</v>
      </c>
      <c r="L71" s="52">
        <f t="shared" si="2"/>
        <v>167786.851</v>
      </c>
      <c r="M71" s="53">
        <f t="shared" si="21"/>
        <v>1</v>
      </c>
      <c r="N71" s="87"/>
      <c r="O71" s="85"/>
      <c r="P71" s="52">
        <f t="shared" si="15"/>
        <v>0</v>
      </c>
      <c r="Q71" s="53">
        <f t="shared" si="16"/>
        <v>0</v>
      </c>
      <c r="R71" s="85">
        <f>'[4]KZN284'!$T$53</f>
        <v>132080</v>
      </c>
      <c r="S71" s="85">
        <f>'[4]KZN284'!$T$54</f>
        <v>46546</v>
      </c>
      <c r="T71" s="52">
        <f t="shared" si="6"/>
        <v>178626</v>
      </c>
      <c r="U71" s="53">
        <f t="shared" si="22"/>
        <v>1.0646007058085858</v>
      </c>
    </row>
    <row r="72" spans="1:21" ht="12.75">
      <c r="A72" s="23" t="s">
        <v>34</v>
      </c>
      <c r="B72" s="27" t="s">
        <v>245</v>
      </c>
      <c r="C72" s="23" t="s">
        <v>624</v>
      </c>
      <c r="D72" s="85">
        <f>'[4]KZN285'!$R$53</f>
        <v>39622</v>
      </c>
      <c r="E72" s="85">
        <f>'[4]KZN285'!$R$54</f>
        <v>9912</v>
      </c>
      <c r="F72" s="63">
        <f t="shared" si="14"/>
        <v>49534</v>
      </c>
      <c r="G72" s="87">
        <f>('[13]KZN285'!$D$57)/1000</f>
        <v>42190.152</v>
      </c>
      <c r="H72" s="85">
        <f>('[13]KZN285'!$D$58)/1000</f>
        <v>10292</v>
      </c>
      <c r="I72" s="58">
        <f t="shared" si="1"/>
        <v>50443.191</v>
      </c>
      <c r="J72" s="86">
        <f>('[13]KZN285'!$M$57)/1000</f>
        <v>45069.108</v>
      </c>
      <c r="K72" s="87">
        <f>('[13]KZN285'!$M$58)/1000</f>
        <v>5374.083</v>
      </c>
      <c r="L72" s="52">
        <f t="shared" si="2"/>
        <v>50443.191</v>
      </c>
      <c r="M72" s="53">
        <f t="shared" si="21"/>
        <v>1</v>
      </c>
      <c r="N72" s="87"/>
      <c r="O72" s="85"/>
      <c r="P72" s="52">
        <f t="shared" si="15"/>
        <v>0</v>
      </c>
      <c r="Q72" s="53">
        <f t="shared" si="16"/>
        <v>0</v>
      </c>
      <c r="R72" s="85">
        <f>'[4]KZN285'!$T$53</f>
        <v>34957</v>
      </c>
      <c r="S72" s="85">
        <f>'[4]KZN285'!$T$54</f>
        <v>13939</v>
      </c>
      <c r="T72" s="52">
        <f t="shared" si="6"/>
        <v>48896</v>
      </c>
      <c r="U72" s="53">
        <f t="shared" si="22"/>
        <v>0.9693280506381922</v>
      </c>
    </row>
    <row r="73" spans="1:21" ht="12.75">
      <c r="A73" s="23" t="s">
        <v>34</v>
      </c>
      <c r="B73" s="27" t="s">
        <v>246</v>
      </c>
      <c r="C73" s="23" t="s">
        <v>625</v>
      </c>
      <c r="D73" s="85">
        <f>'[4]KZN286'!$R$53</f>
        <v>30558</v>
      </c>
      <c r="E73" s="85">
        <f>'[4]KZN286'!$R$54</f>
        <v>13626</v>
      </c>
      <c r="F73" s="63">
        <f t="shared" si="14"/>
        <v>44184</v>
      </c>
      <c r="G73" s="87">
        <f>('[13]KZN286'!$D$57)/1000</f>
        <v>50366.856</v>
      </c>
      <c r="H73" s="85">
        <f>('[13]KZN286'!$D$58)/1000</f>
        <v>13373</v>
      </c>
      <c r="I73" s="58">
        <f t="shared" si="1"/>
        <v>41699.077999999994</v>
      </c>
      <c r="J73" s="86">
        <f>('[13]KZN286'!$M$57)/1000</f>
        <v>35073.609</v>
      </c>
      <c r="K73" s="87">
        <f>('[13]KZN286'!$M$58)/1000</f>
        <v>6625.469</v>
      </c>
      <c r="L73" s="52">
        <f t="shared" si="2"/>
        <v>41699.077999999994</v>
      </c>
      <c r="M73" s="53">
        <f t="shared" si="21"/>
        <v>1</v>
      </c>
      <c r="N73" s="87"/>
      <c r="O73" s="85"/>
      <c r="P73" s="52">
        <f t="shared" si="15"/>
        <v>0</v>
      </c>
      <c r="Q73" s="53">
        <f t="shared" si="16"/>
        <v>0</v>
      </c>
      <c r="R73" s="85">
        <f>'[4]KZN286'!$T$53</f>
        <v>31438</v>
      </c>
      <c r="S73" s="85">
        <f>'[4]KZN286'!$T$54</f>
        <v>12376</v>
      </c>
      <c r="T73" s="52">
        <f t="shared" si="6"/>
        <v>43814</v>
      </c>
      <c r="U73" s="53">
        <f t="shared" si="22"/>
        <v>1.0507186753625586</v>
      </c>
    </row>
    <row r="74" spans="1:21" ht="12.75">
      <c r="A74" s="23" t="s">
        <v>53</v>
      </c>
      <c r="B74" s="27" t="s">
        <v>247</v>
      </c>
      <c r="C74" s="23" t="s">
        <v>248</v>
      </c>
      <c r="D74" s="85">
        <f>'[4]DC28'!$R$53</f>
        <v>431055</v>
      </c>
      <c r="E74" s="85">
        <f>'[4]DC28'!$R$54</f>
        <v>203065</v>
      </c>
      <c r="F74" s="63">
        <f t="shared" si="14"/>
        <v>634120</v>
      </c>
      <c r="G74" s="87">
        <f>('[13]DC28'!$D$57)/1000</f>
        <v>434318.031</v>
      </c>
      <c r="H74" s="85">
        <f>('[13]DC28'!$D$58)/1000</f>
        <v>187270.871</v>
      </c>
      <c r="I74" s="58">
        <f t="shared" si="1"/>
        <v>548600.623</v>
      </c>
      <c r="J74" s="86">
        <f>('[13]DC28'!$M$57)/1000</f>
        <v>413514.218</v>
      </c>
      <c r="K74" s="87">
        <f>('[13]DC28'!$M$58)/1000</f>
        <v>135086.405</v>
      </c>
      <c r="L74" s="52">
        <f t="shared" si="2"/>
        <v>548600.623</v>
      </c>
      <c r="M74" s="53">
        <f t="shared" si="21"/>
        <v>1</v>
      </c>
      <c r="N74" s="87"/>
      <c r="O74" s="85"/>
      <c r="P74" s="52">
        <f t="shared" si="15"/>
        <v>0</v>
      </c>
      <c r="Q74" s="53">
        <f t="shared" si="16"/>
        <v>0</v>
      </c>
      <c r="R74" s="85">
        <f>'[4]DC28'!$T$53</f>
        <v>395470</v>
      </c>
      <c r="S74" s="85">
        <f>'[4]DC28'!$T$54</f>
        <v>255392</v>
      </c>
      <c r="T74" s="52">
        <f t="shared" si="6"/>
        <v>650862</v>
      </c>
      <c r="U74" s="53">
        <f t="shared" si="22"/>
        <v>1.1864040482505978</v>
      </c>
    </row>
    <row r="75" spans="1:21" ht="16.5">
      <c r="A75" s="24"/>
      <c r="B75" s="80" t="s">
        <v>532</v>
      </c>
      <c r="C75" s="24"/>
      <c r="D75" s="54">
        <f>SUM(D68:D74)</f>
        <v>1970935</v>
      </c>
      <c r="E75" s="54">
        <f>SUM(E68:E74)</f>
        <v>900304</v>
      </c>
      <c r="F75" s="98">
        <f t="shared" si="14"/>
        <v>2871239</v>
      </c>
      <c r="G75" s="61">
        <f>SUM(G68:G74)</f>
        <v>2150022.324</v>
      </c>
      <c r="H75" s="54">
        <f>SUM(H68:H74)</f>
        <v>595084.48</v>
      </c>
      <c r="I75" s="59">
        <f t="shared" si="1"/>
        <v>2507401.3880000003</v>
      </c>
      <c r="J75" s="64">
        <f>SUM(J68:J74)</f>
        <v>2068598.202</v>
      </c>
      <c r="K75" s="61">
        <f>SUM(K68:K74)</f>
        <v>438803.186</v>
      </c>
      <c r="L75" s="54">
        <f t="shared" si="2"/>
        <v>2507401.3880000003</v>
      </c>
      <c r="M75" s="55">
        <f t="shared" si="21"/>
        <v>1</v>
      </c>
      <c r="N75" s="61">
        <f>SUM(N68:N74)</f>
        <v>0</v>
      </c>
      <c r="O75" s="54">
        <f>SUM(O68:O74)</f>
        <v>0</v>
      </c>
      <c r="P75" s="54">
        <f t="shared" si="15"/>
        <v>0</v>
      </c>
      <c r="Q75" s="55">
        <f t="shared" si="16"/>
        <v>0</v>
      </c>
      <c r="R75" s="54">
        <f>SUM(R68:R74)</f>
        <v>2083716</v>
      </c>
      <c r="S75" s="54">
        <f>SUM(S68:S74)</f>
        <v>689243</v>
      </c>
      <c r="T75" s="54">
        <f t="shared" si="6"/>
        <v>2772959</v>
      </c>
      <c r="U75" s="55">
        <f t="shared" si="22"/>
        <v>1.1059094938971135</v>
      </c>
    </row>
    <row r="76" spans="1:21" ht="16.5">
      <c r="A76" s="24"/>
      <c r="B76" s="28"/>
      <c r="C76" s="24"/>
      <c r="D76" s="54"/>
      <c r="E76" s="54"/>
      <c r="F76" s="98"/>
      <c r="G76" s="61"/>
      <c r="H76" s="54"/>
      <c r="I76" s="59"/>
      <c r="J76" s="64"/>
      <c r="K76" s="61"/>
      <c r="L76" s="54"/>
      <c r="M76" s="55"/>
      <c r="N76" s="61"/>
      <c r="O76" s="54"/>
      <c r="P76" s="54"/>
      <c r="Q76" s="55"/>
      <c r="R76" s="54"/>
      <c r="S76" s="54"/>
      <c r="T76" s="54"/>
      <c r="U76" s="55"/>
    </row>
    <row r="77" spans="1:21" ht="12.75">
      <c r="A77" s="23" t="s">
        <v>34</v>
      </c>
      <c r="B77" s="27" t="s">
        <v>249</v>
      </c>
      <c r="C77" s="23" t="s">
        <v>626</v>
      </c>
      <c r="D77" s="85">
        <f>'[4]KZN291'!$R$53</f>
        <v>73900</v>
      </c>
      <c r="E77" s="85">
        <f>'[4]KZN291'!$R$54</f>
        <v>80774</v>
      </c>
      <c r="F77" s="63">
        <f t="shared" si="14"/>
        <v>154674</v>
      </c>
      <c r="G77" s="87">
        <f>('[13]KZN291'!$D$57)/1000</f>
        <v>80394.903</v>
      </c>
      <c r="H77" s="85">
        <f>('[13]KZN291'!$D$58)/1000</f>
        <v>16459.217</v>
      </c>
      <c r="I77" s="58">
        <f t="shared" si="1"/>
        <v>100695.63500000001</v>
      </c>
      <c r="J77" s="86">
        <f>('[13]KZN291'!$M$57)/1000</f>
        <v>58146.516</v>
      </c>
      <c r="K77" s="87">
        <f>('[13]KZN291'!$M$58)/1000</f>
        <v>42549.119</v>
      </c>
      <c r="L77" s="52">
        <f t="shared" si="2"/>
        <v>100695.63500000001</v>
      </c>
      <c r="M77" s="53">
        <f aca="true" t="shared" si="23" ref="M77:M82">IF($I77=0,0,$L77/$I77)</f>
        <v>1</v>
      </c>
      <c r="N77" s="87"/>
      <c r="O77" s="85"/>
      <c r="P77" s="52">
        <f t="shared" si="15"/>
        <v>0</v>
      </c>
      <c r="Q77" s="53">
        <f t="shared" si="16"/>
        <v>0</v>
      </c>
      <c r="R77" s="85">
        <f>'[4]KZN291'!$T$53</f>
        <v>143873</v>
      </c>
      <c r="S77" s="85">
        <f>'[4]KZN291'!$T$54</f>
        <v>16026</v>
      </c>
      <c r="T77" s="52">
        <f t="shared" si="6"/>
        <v>159899</v>
      </c>
      <c r="U77" s="53">
        <f aca="true" t="shared" si="24" ref="U77:U82">IF($I77=0,0,$T77/$I77)</f>
        <v>1.5879437077883265</v>
      </c>
    </row>
    <row r="78" spans="1:21" ht="12.75">
      <c r="A78" s="23" t="s">
        <v>34</v>
      </c>
      <c r="B78" s="27" t="s">
        <v>250</v>
      </c>
      <c r="C78" s="23" t="s">
        <v>627</v>
      </c>
      <c r="D78" s="85">
        <f>'[4]KZN292'!$R$53</f>
        <v>713981</v>
      </c>
      <c r="E78" s="85">
        <f>'[4]KZN292'!$R$54</f>
        <v>229254</v>
      </c>
      <c r="F78" s="63">
        <f t="shared" si="14"/>
        <v>943235</v>
      </c>
      <c r="G78" s="87">
        <f>('[13]KZN292'!$D$57)/1000</f>
        <v>761690.024</v>
      </c>
      <c r="H78" s="85">
        <f>('[13]KZN292'!$D$58)/1000</f>
        <v>134062.5</v>
      </c>
      <c r="I78" s="58">
        <f t="shared" si="1"/>
        <v>775292.961</v>
      </c>
      <c r="J78" s="86">
        <f>('[13]KZN292'!$M$57)/1000</f>
        <v>704824.161</v>
      </c>
      <c r="K78" s="87">
        <f>('[13]KZN292'!$M$58)/1000</f>
        <v>70468.8</v>
      </c>
      <c r="L78" s="52">
        <f t="shared" si="2"/>
        <v>775292.961</v>
      </c>
      <c r="M78" s="53">
        <f t="shared" si="23"/>
        <v>1</v>
      </c>
      <c r="N78" s="87"/>
      <c r="O78" s="85"/>
      <c r="P78" s="52">
        <f t="shared" si="15"/>
        <v>0</v>
      </c>
      <c r="Q78" s="53">
        <f t="shared" si="16"/>
        <v>0</v>
      </c>
      <c r="R78" s="85">
        <f>'[4]KZN292'!$T$53</f>
        <v>576178</v>
      </c>
      <c r="S78" s="85">
        <f>'[4]KZN292'!$T$54</f>
        <v>65533</v>
      </c>
      <c r="T78" s="52">
        <f t="shared" si="6"/>
        <v>641711</v>
      </c>
      <c r="U78" s="53">
        <f t="shared" si="24"/>
        <v>0.827701310704922</v>
      </c>
    </row>
    <row r="79" spans="1:21" ht="12.75">
      <c r="A79" s="23" t="s">
        <v>34</v>
      </c>
      <c r="B79" s="27" t="s">
        <v>251</v>
      </c>
      <c r="C79" s="23" t="s">
        <v>628</v>
      </c>
      <c r="D79" s="85">
        <f>'[4]KZN293'!$R$53</f>
        <v>43885</v>
      </c>
      <c r="E79" s="85">
        <f>'[4]KZN293'!$R$54</f>
        <v>29613</v>
      </c>
      <c r="F79" s="63">
        <f t="shared" si="14"/>
        <v>73498</v>
      </c>
      <c r="G79" s="87">
        <f>('[13]KZN293'!$D$57)/1000</f>
        <v>45867.71</v>
      </c>
      <c r="H79" s="85">
        <f>('[13]KZN293'!$D$58)/1000</f>
        <v>29370</v>
      </c>
      <c r="I79" s="58">
        <f t="shared" si="1"/>
        <v>69093.432</v>
      </c>
      <c r="J79" s="86">
        <f>('[13]KZN293'!$M$57)/1000</f>
        <v>45515.459</v>
      </c>
      <c r="K79" s="87">
        <f>('[13]KZN293'!$M$58)/1000</f>
        <v>23577.973</v>
      </c>
      <c r="L79" s="52">
        <f t="shared" si="2"/>
        <v>69093.432</v>
      </c>
      <c r="M79" s="53">
        <f t="shared" si="23"/>
        <v>1</v>
      </c>
      <c r="N79" s="87"/>
      <c r="O79" s="85"/>
      <c r="P79" s="52">
        <f t="shared" si="15"/>
        <v>0</v>
      </c>
      <c r="Q79" s="53">
        <f t="shared" si="16"/>
        <v>0</v>
      </c>
      <c r="R79" s="85">
        <f>'[4]KZN293'!$T$53</f>
        <v>49693</v>
      </c>
      <c r="S79" s="85">
        <f>'[4]KZN293'!$T$54</f>
        <v>24740</v>
      </c>
      <c r="T79" s="52">
        <f t="shared" si="6"/>
        <v>74433</v>
      </c>
      <c r="U79" s="53">
        <f t="shared" si="24"/>
        <v>1.0772803990978477</v>
      </c>
    </row>
    <row r="80" spans="1:21" ht="12.75">
      <c r="A80" s="23" t="s">
        <v>34</v>
      </c>
      <c r="B80" s="27" t="s">
        <v>252</v>
      </c>
      <c r="C80" s="23" t="s">
        <v>629</v>
      </c>
      <c r="D80" s="85">
        <f>'[4]KZN294'!$R$53</f>
        <v>29804</v>
      </c>
      <c r="E80" s="85">
        <f>'[4]KZN294'!$R$54</f>
        <v>22413</v>
      </c>
      <c r="F80" s="63">
        <f t="shared" si="14"/>
        <v>52217</v>
      </c>
      <c r="G80" s="87">
        <f>('[13]KZN294'!$D$57)/1000</f>
        <v>33242.593</v>
      </c>
      <c r="H80" s="85">
        <f>('[13]KZN294'!$D$58)/1000</f>
        <v>23882.986</v>
      </c>
      <c r="I80" s="58">
        <f t="shared" si="1"/>
        <v>53821.831999999995</v>
      </c>
      <c r="J80" s="86">
        <f>('[13]KZN294'!$M$57)/1000</f>
        <v>37062.018</v>
      </c>
      <c r="K80" s="87">
        <f>('[13]KZN294'!$M$58)/1000</f>
        <v>16759.814</v>
      </c>
      <c r="L80" s="52">
        <f t="shared" si="2"/>
        <v>53821.831999999995</v>
      </c>
      <c r="M80" s="53">
        <f t="shared" si="23"/>
        <v>1</v>
      </c>
      <c r="N80" s="87"/>
      <c r="O80" s="85"/>
      <c r="P80" s="52">
        <f t="shared" si="15"/>
        <v>0</v>
      </c>
      <c r="Q80" s="53">
        <f t="shared" si="16"/>
        <v>0</v>
      </c>
      <c r="R80" s="85">
        <f>'[4]KZN294'!$T$53</f>
        <v>38392</v>
      </c>
      <c r="S80" s="85">
        <f>'[4]KZN294'!$T$54</f>
        <v>31546</v>
      </c>
      <c r="T80" s="52">
        <f t="shared" si="6"/>
        <v>69938</v>
      </c>
      <c r="U80" s="53">
        <f t="shared" si="24"/>
        <v>1.2994355153128196</v>
      </c>
    </row>
    <row r="81" spans="1:21" ht="12.75">
      <c r="A81" s="23" t="s">
        <v>53</v>
      </c>
      <c r="B81" s="27" t="s">
        <v>253</v>
      </c>
      <c r="C81" s="23" t="s">
        <v>254</v>
      </c>
      <c r="D81" s="85">
        <f>'[4]DC29'!$R$53</f>
        <v>254375</v>
      </c>
      <c r="E81" s="85">
        <f>'[4]DC29'!$R$54</f>
        <v>148961</v>
      </c>
      <c r="F81" s="63">
        <f t="shared" si="14"/>
        <v>403336</v>
      </c>
      <c r="G81" s="87">
        <f>('[13]DC29'!$D$57)/1000</f>
        <v>297592.288</v>
      </c>
      <c r="H81" s="85">
        <f>('[13]DC29'!$D$58)/1000</f>
        <v>205740.092</v>
      </c>
      <c r="I81" s="58">
        <f t="shared" si="1"/>
        <v>445896.167</v>
      </c>
      <c r="J81" s="86">
        <f>('[13]DC29'!$M$57)/1000</f>
        <v>278419.668</v>
      </c>
      <c r="K81" s="87">
        <f>('[13]DC29'!$M$58)/1000</f>
        <v>167476.499</v>
      </c>
      <c r="L81" s="52">
        <f t="shared" si="2"/>
        <v>445896.167</v>
      </c>
      <c r="M81" s="53">
        <f t="shared" si="23"/>
        <v>1</v>
      </c>
      <c r="N81" s="87"/>
      <c r="O81" s="85"/>
      <c r="P81" s="52">
        <f t="shared" si="15"/>
        <v>0</v>
      </c>
      <c r="Q81" s="53">
        <f t="shared" si="16"/>
        <v>0</v>
      </c>
      <c r="R81" s="85">
        <f>'[4]DC29'!$T$53</f>
        <v>417757</v>
      </c>
      <c r="S81" s="85">
        <f>'[4]DC29'!$T$54</f>
        <v>147715</v>
      </c>
      <c r="T81" s="52">
        <f t="shared" si="6"/>
        <v>565472</v>
      </c>
      <c r="U81" s="53">
        <f t="shared" si="24"/>
        <v>1.2681696813060965</v>
      </c>
    </row>
    <row r="82" spans="1:21" ht="16.5">
      <c r="A82" s="24"/>
      <c r="B82" s="80" t="s">
        <v>533</v>
      </c>
      <c r="C82" s="24"/>
      <c r="D82" s="54">
        <f>SUM(D77:D81)</f>
        <v>1115945</v>
      </c>
      <c r="E82" s="54">
        <f>SUM(E77:E81)</f>
        <v>511015</v>
      </c>
      <c r="F82" s="98">
        <f t="shared" si="14"/>
        <v>1626960</v>
      </c>
      <c r="G82" s="61">
        <f>SUM(G77:G81)</f>
        <v>1218787.518</v>
      </c>
      <c r="H82" s="54">
        <f>SUM(H77:H81)</f>
        <v>409514.79500000004</v>
      </c>
      <c r="I82" s="59">
        <f t="shared" si="1"/>
        <v>1444800.027</v>
      </c>
      <c r="J82" s="64">
        <f>SUM(J77:J81)</f>
        <v>1123967.822</v>
      </c>
      <c r="K82" s="61">
        <f>SUM(K77:K81)</f>
        <v>320832.205</v>
      </c>
      <c r="L82" s="54">
        <f t="shared" si="2"/>
        <v>1444800.027</v>
      </c>
      <c r="M82" s="55">
        <f t="shared" si="23"/>
        <v>1</v>
      </c>
      <c r="N82" s="61">
        <f>SUM(N77:N81)</f>
        <v>0</v>
      </c>
      <c r="O82" s="54">
        <f>SUM(O77:O81)</f>
        <v>0</v>
      </c>
      <c r="P82" s="54">
        <f t="shared" si="15"/>
        <v>0</v>
      </c>
      <c r="Q82" s="55">
        <f t="shared" si="16"/>
        <v>0</v>
      </c>
      <c r="R82" s="54">
        <f>SUM(R77:R81)</f>
        <v>1225893</v>
      </c>
      <c r="S82" s="54">
        <f>SUM(S77:S81)</f>
        <v>285560</v>
      </c>
      <c r="T82" s="54">
        <f t="shared" si="6"/>
        <v>1511453</v>
      </c>
      <c r="U82" s="55">
        <f t="shared" si="24"/>
        <v>1.0461330092430847</v>
      </c>
    </row>
    <row r="83" spans="1:21" ht="16.5">
      <c r="A83" s="24"/>
      <c r="B83" s="28"/>
      <c r="C83" s="24"/>
      <c r="D83" s="54"/>
      <c r="E83" s="54"/>
      <c r="F83" s="98"/>
      <c r="G83" s="61"/>
      <c r="H83" s="54"/>
      <c r="I83" s="59"/>
      <c r="J83" s="64"/>
      <c r="K83" s="61"/>
      <c r="L83" s="54"/>
      <c r="M83" s="55"/>
      <c r="N83" s="61"/>
      <c r="O83" s="54"/>
      <c r="P83" s="54"/>
      <c r="Q83" s="55"/>
      <c r="R83" s="54"/>
      <c r="S83" s="54"/>
      <c r="T83" s="54"/>
      <c r="U83" s="55"/>
    </row>
    <row r="84" spans="1:21" ht="12.75">
      <c r="A84" s="23" t="s">
        <v>34</v>
      </c>
      <c r="B84" s="27" t="s">
        <v>255</v>
      </c>
      <c r="C84" s="23" t="s">
        <v>630</v>
      </c>
      <c r="D84" s="85">
        <f>'[4]KZN431'!$R$53</f>
        <v>30979</v>
      </c>
      <c r="E84" s="85">
        <f>'[4]KZN431'!$R$54</f>
        <v>33525</v>
      </c>
      <c r="F84" s="63">
        <f aca="true" t="shared" si="25" ref="F84:F92">$D84+$E84</f>
        <v>64504</v>
      </c>
      <c r="G84" s="87">
        <f>('[13]KZN431'!$D$57)/1000</f>
        <v>31591.264</v>
      </c>
      <c r="H84" s="85">
        <f>('[13]KZN431'!$D$58)/1000</f>
        <v>26257.5</v>
      </c>
      <c r="I84" s="58">
        <f aca="true" t="shared" si="26" ref="I84:I92">$J84+$K84</f>
        <v>47638.519</v>
      </c>
      <c r="J84" s="86">
        <f>('[13]KZN431'!$M$57)/1000</f>
        <v>27031.093</v>
      </c>
      <c r="K84" s="87">
        <f>('[13]KZN431'!$M$58)/1000</f>
        <v>20607.426</v>
      </c>
      <c r="L84" s="52">
        <f aca="true" t="shared" si="27" ref="L84:L92">$J84+$K84</f>
        <v>47638.519</v>
      </c>
      <c r="M84" s="53">
        <f aca="true" t="shared" si="28" ref="M84:M90">IF($I84=0,0,$L84/$I84)</f>
        <v>1</v>
      </c>
      <c r="N84" s="87"/>
      <c r="O84" s="85"/>
      <c r="P84" s="52">
        <f aca="true" t="shared" si="29" ref="P84:P92">$N84+$O84</f>
        <v>0</v>
      </c>
      <c r="Q84" s="53">
        <f aca="true" t="shared" si="30" ref="Q84:Q92">IF($P84=0,0,$P84/$I84)</f>
        <v>0</v>
      </c>
      <c r="R84" s="85">
        <f>'[4]KZN431'!$T$53</f>
        <v>38460</v>
      </c>
      <c r="S84" s="85">
        <f>'[4]KZN431'!$T$54</f>
        <v>26497</v>
      </c>
      <c r="T84" s="52">
        <f t="shared" si="6"/>
        <v>64957</v>
      </c>
      <c r="U84" s="53">
        <f aca="true" t="shared" si="31" ref="U84:U90">IF($I84=0,0,$T84/$I84)</f>
        <v>1.3635394500824007</v>
      </c>
    </row>
    <row r="85" spans="1:21" ht="12.75">
      <c r="A85" s="23" t="s">
        <v>34</v>
      </c>
      <c r="B85" s="27" t="s">
        <v>256</v>
      </c>
      <c r="C85" s="23" t="s">
        <v>631</v>
      </c>
      <c r="D85" s="85">
        <f>'[4]KZN432'!$R$53</f>
        <v>22769</v>
      </c>
      <c r="E85" s="85">
        <f>'[4]KZN432'!$R$54</f>
        <v>21596</v>
      </c>
      <c r="F85" s="63">
        <f t="shared" si="25"/>
        <v>44365</v>
      </c>
      <c r="G85" s="87">
        <f>('[13]KZN432'!$D$57)/1000</f>
        <v>21079.23</v>
      </c>
      <c r="H85" s="85">
        <f>('[13]KZN432'!$D$58)/1000</f>
        <v>8355.461</v>
      </c>
      <c r="I85" s="58">
        <f t="shared" si="26"/>
        <v>30329.238999999998</v>
      </c>
      <c r="J85" s="86">
        <f>('[13]KZN432'!$M$57)/1000</f>
        <v>21760.796</v>
      </c>
      <c r="K85" s="87">
        <f>('[13]KZN432'!$M$58)/1000</f>
        <v>8568.443</v>
      </c>
      <c r="L85" s="52">
        <f t="shared" si="27"/>
        <v>30329.238999999998</v>
      </c>
      <c r="M85" s="53">
        <f t="shared" si="28"/>
        <v>1</v>
      </c>
      <c r="N85" s="87"/>
      <c r="O85" s="85"/>
      <c r="P85" s="52">
        <f t="shared" si="29"/>
        <v>0</v>
      </c>
      <c r="Q85" s="53">
        <f t="shared" si="30"/>
        <v>0</v>
      </c>
      <c r="R85" s="85">
        <f>'[4]KZN432'!$T$53</f>
        <v>43053</v>
      </c>
      <c r="S85" s="85">
        <f>'[4]KZN432'!$T$54</f>
        <v>30771</v>
      </c>
      <c r="T85" s="52">
        <f aca="true" t="shared" si="32" ref="T85:T92">$R85+$S85</f>
        <v>73824</v>
      </c>
      <c r="U85" s="53">
        <f t="shared" si="31"/>
        <v>2.434086789978476</v>
      </c>
    </row>
    <row r="86" spans="1:21" ht="12.75">
      <c r="A86" s="23" t="s">
        <v>34</v>
      </c>
      <c r="B86" s="27" t="s">
        <v>257</v>
      </c>
      <c r="C86" s="23" t="s">
        <v>632</v>
      </c>
      <c r="D86" s="85">
        <f>'[4]KZN433'!$R$53</f>
        <v>157110</v>
      </c>
      <c r="E86" s="85">
        <f>'[4]KZN433'!$R$54</f>
        <v>86988</v>
      </c>
      <c r="F86" s="63">
        <f t="shared" si="25"/>
        <v>244098</v>
      </c>
      <c r="G86" s="87">
        <f>('[13]KZN433'!$D$57)/1000</f>
        <v>207594.859</v>
      </c>
      <c r="H86" s="85">
        <f>('[13]KZN433'!$D$58)/1000</f>
        <v>62888.682</v>
      </c>
      <c r="I86" s="58">
        <f t="shared" si="26"/>
        <v>211778.55299999999</v>
      </c>
      <c r="J86" s="86">
        <f>('[13]KZN433'!$M$57)/1000</f>
        <v>163143.112</v>
      </c>
      <c r="K86" s="87">
        <f>('[13]KZN433'!$M$58)/1000</f>
        <v>48635.441</v>
      </c>
      <c r="L86" s="52">
        <f t="shared" si="27"/>
        <v>211778.55299999999</v>
      </c>
      <c r="M86" s="53">
        <f t="shared" si="28"/>
        <v>1</v>
      </c>
      <c r="N86" s="87"/>
      <c r="O86" s="85"/>
      <c r="P86" s="52">
        <f t="shared" si="29"/>
        <v>0</v>
      </c>
      <c r="Q86" s="53">
        <f t="shared" si="30"/>
        <v>0</v>
      </c>
      <c r="R86" s="85">
        <f>'[4]KZN433'!$T$53</f>
        <v>188494</v>
      </c>
      <c r="S86" s="85">
        <f>'[4]KZN433'!$T$54</f>
        <v>32212</v>
      </c>
      <c r="T86" s="52">
        <f t="shared" si="32"/>
        <v>220706</v>
      </c>
      <c r="U86" s="53">
        <f t="shared" si="31"/>
        <v>1.0421546321548434</v>
      </c>
    </row>
    <row r="87" spans="1:21" ht="12.75">
      <c r="A87" s="23" t="s">
        <v>34</v>
      </c>
      <c r="B87" s="27" t="s">
        <v>258</v>
      </c>
      <c r="C87" s="23" t="s">
        <v>633</v>
      </c>
      <c r="D87" s="85">
        <f>'[4]KZN434'!$R$53</f>
        <v>52108</v>
      </c>
      <c r="E87" s="85">
        <f>'[4]KZN434'!$R$54</f>
        <v>13469</v>
      </c>
      <c r="F87" s="63">
        <f t="shared" si="25"/>
        <v>65577</v>
      </c>
      <c r="G87" s="87">
        <f>('[13]KZN434'!$D$57)/1000</f>
        <v>67461.569</v>
      </c>
      <c r="H87" s="85">
        <f>('[13]KZN434'!$D$58)/1000</f>
        <v>4600.7</v>
      </c>
      <c r="I87" s="58">
        <f t="shared" si="26"/>
        <v>85747.834</v>
      </c>
      <c r="J87" s="86">
        <f>('[13]KZN434'!$M$57)/1000</f>
        <v>60676.517</v>
      </c>
      <c r="K87" s="87">
        <f>('[13]KZN434'!$M$58)/1000</f>
        <v>25071.317</v>
      </c>
      <c r="L87" s="52">
        <f t="shared" si="27"/>
        <v>85747.834</v>
      </c>
      <c r="M87" s="53">
        <f t="shared" si="28"/>
        <v>1</v>
      </c>
      <c r="N87" s="87"/>
      <c r="O87" s="85"/>
      <c r="P87" s="52">
        <f t="shared" si="29"/>
        <v>0</v>
      </c>
      <c r="Q87" s="53">
        <f t="shared" si="30"/>
        <v>0</v>
      </c>
      <c r="R87" s="85">
        <f>'[4]KZN434'!$T$53</f>
        <v>42541</v>
      </c>
      <c r="S87" s="85">
        <f>'[4]KZN434'!$T$54</f>
        <v>15366</v>
      </c>
      <c r="T87" s="52">
        <f t="shared" si="32"/>
        <v>57907</v>
      </c>
      <c r="U87" s="53">
        <f t="shared" si="31"/>
        <v>0.6753173497070492</v>
      </c>
    </row>
    <row r="88" spans="1:21" ht="12.75">
      <c r="A88" s="23" t="s">
        <v>34</v>
      </c>
      <c r="B88" s="27" t="s">
        <v>259</v>
      </c>
      <c r="C88" s="23" t="s">
        <v>634</v>
      </c>
      <c r="D88" s="85">
        <f>'[4]KZN435'!$R$53</f>
        <v>85748</v>
      </c>
      <c r="E88" s="85">
        <f>'[4]KZN435'!$R$54</f>
        <v>42153</v>
      </c>
      <c r="F88" s="63">
        <f t="shared" si="25"/>
        <v>127901</v>
      </c>
      <c r="G88" s="87">
        <f>('[13]KZN435'!$D$57)/1000</f>
        <v>82214.192</v>
      </c>
      <c r="H88" s="85">
        <f>('[13]KZN435'!$D$58)/1000</f>
        <v>70939.567</v>
      </c>
      <c r="I88" s="58">
        <f t="shared" si="26"/>
        <v>126827.18</v>
      </c>
      <c r="J88" s="86">
        <f>('[13]KZN435'!$M$57)/1000</f>
        <v>83848.083</v>
      </c>
      <c r="K88" s="87">
        <f>('[13]KZN435'!$M$58)/1000</f>
        <v>42979.097</v>
      </c>
      <c r="L88" s="52">
        <f t="shared" si="27"/>
        <v>126827.18</v>
      </c>
      <c r="M88" s="53">
        <f t="shared" si="28"/>
        <v>1</v>
      </c>
      <c r="N88" s="87"/>
      <c r="O88" s="85"/>
      <c r="P88" s="52">
        <f t="shared" si="29"/>
        <v>0</v>
      </c>
      <c r="Q88" s="53">
        <f t="shared" si="30"/>
        <v>0</v>
      </c>
      <c r="R88" s="85">
        <f>'[4]KZN435'!$T$53</f>
        <v>69091</v>
      </c>
      <c r="S88" s="85">
        <f>'[4]KZN435'!$T$54</f>
        <v>46274</v>
      </c>
      <c r="T88" s="52">
        <f t="shared" si="32"/>
        <v>115365</v>
      </c>
      <c r="U88" s="53">
        <f t="shared" si="31"/>
        <v>0.9096236311490961</v>
      </c>
    </row>
    <row r="89" spans="1:21" ht="12.75">
      <c r="A89" s="23" t="s">
        <v>53</v>
      </c>
      <c r="B89" s="27" t="s">
        <v>260</v>
      </c>
      <c r="C89" s="23" t="s">
        <v>261</v>
      </c>
      <c r="D89" s="85">
        <f>'[4]DC43'!$R$53</f>
        <v>148084</v>
      </c>
      <c r="E89" s="85">
        <f>'[4]DC43'!$R$54</f>
        <v>211978</v>
      </c>
      <c r="F89" s="63">
        <f t="shared" si="25"/>
        <v>360062</v>
      </c>
      <c r="G89" s="87">
        <f>('[13]DC43'!$D$57)/1000</f>
        <v>211163.754</v>
      </c>
      <c r="H89" s="85">
        <f>('[13]DC43'!$D$58)/1000</f>
        <v>317444.462</v>
      </c>
      <c r="I89" s="58">
        <f t="shared" si="26"/>
        <v>332869.15099999995</v>
      </c>
      <c r="J89" s="86">
        <f>('[13]DC43'!$M$57)/1000</f>
        <v>169837.542</v>
      </c>
      <c r="K89" s="87">
        <f>('[13]DC43'!$M$58)/1000</f>
        <v>163031.609</v>
      </c>
      <c r="L89" s="52">
        <f t="shared" si="27"/>
        <v>332869.15099999995</v>
      </c>
      <c r="M89" s="53">
        <f t="shared" si="28"/>
        <v>1</v>
      </c>
      <c r="N89" s="87"/>
      <c r="O89" s="85"/>
      <c r="P89" s="52">
        <f t="shared" si="29"/>
        <v>0</v>
      </c>
      <c r="Q89" s="53">
        <f t="shared" si="30"/>
        <v>0</v>
      </c>
      <c r="R89" s="85">
        <f>'[4]DC43'!$T$53</f>
        <v>279740</v>
      </c>
      <c r="S89" s="85">
        <f>'[4]DC43'!$T$54</f>
        <v>128464</v>
      </c>
      <c r="T89" s="52">
        <f t="shared" si="32"/>
        <v>408204</v>
      </c>
      <c r="U89" s="53">
        <f t="shared" si="31"/>
        <v>1.22631970783018</v>
      </c>
    </row>
    <row r="90" spans="1:21" ht="16.5">
      <c r="A90" s="24"/>
      <c r="B90" s="80" t="s">
        <v>534</v>
      </c>
      <c r="C90" s="24"/>
      <c r="D90" s="54">
        <f>SUM(D84:D89)</f>
        <v>496798</v>
      </c>
      <c r="E90" s="54">
        <f>SUM(E84:E89)</f>
        <v>409709</v>
      </c>
      <c r="F90" s="98">
        <f t="shared" si="25"/>
        <v>906507</v>
      </c>
      <c r="G90" s="61">
        <f>SUM(G84:G89)</f>
        <v>621104.868</v>
      </c>
      <c r="H90" s="54">
        <f>SUM(H84:H89)</f>
        <v>490486.372</v>
      </c>
      <c r="I90" s="59">
        <f t="shared" si="26"/>
        <v>835190.4759999999</v>
      </c>
      <c r="J90" s="64">
        <f>SUM(J84:J89)</f>
        <v>526297.1429999999</v>
      </c>
      <c r="K90" s="61">
        <f>SUM(K84:K89)</f>
        <v>308893.333</v>
      </c>
      <c r="L90" s="54">
        <f t="shared" si="27"/>
        <v>835190.4759999999</v>
      </c>
      <c r="M90" s="55">
        <f t="shared" si="28"/>
        <v>1</v>
      </c>
      <c r="N90" s="61">
        <f>SUM(N84:N89)</f>
        <v>0</v>
      </c>
      <c r="O90" s="54">
        <f>SUM(O84:O89)</f>
        <v>0</v>
      </c>
      <c r="P90" s="54">
        <f>$N90+$O90</f>
        <v>0</v>
      </c>
      <c r="Q90" s="55">
        <f>IF($P90=0,0,$P90/$I90)</f>
        <v>0</v>
      </c>
      <c r="R90" s="54">
        <f>SUM(R84:R89)</f>
        <v>661379</v>
      </c>
      <c r="S90" s="54">
        <f>SUM(S84:S89)</f>
        <v>279584</v>
      </c>
      <c r="T90" s="54">
        <f t="shared" si="32"/>
        <v>940963</v>
      </c>
      <c r="U90" s="55">
        <f t="shared" si="31"/>
        <v>1.1266447918642215</v>
      </c>
    </row>
    <row r="91" spans="1:21" ht="16.5">
      <c r="A91" s="24"/>
      <c r="B91" s="28"/>
      <c r="C91" s="24"/>
      <c r="D91" s="54"/>
      <c r="E91" s="54"/>
      <c r="F91" s="98"/>
      <c r="G91" s="61"/>
      <c r="H91" s="54"/>
      <c r="I91" s="59"/>
      <c r="J91" s="64"/>
      <c r="K91" s="61"/>
      <c r="L91" s="54"/>
      <c r="M91" s="55"/>
      <c r="N91" s="61"/>
      <c r="O91" s="54"/>
      <c r="P91" s="54"/>
      <c r="Q91" s="55"/>
      <c r="R91" s="54"/>
      <c r="S91" s="54"/>
      <c r="T91" s="54"/>
      <c r="U91" s="55"/>
    </row>
    <row r="92" spans="1:21" ht="16.5">
      <c r="A92" s="24"/>
      <c r="B92" s="81" t="s">
        <v>535</v>
      </c>
      <c r="C92" s="24"/>
      <c r="D92" s="92">
        <f>SUM(D9,D12:D18,D21:D28,D31:D36,D39:D43,D46:D49,D52:D57,D60:D65,D68:D74,D77:D81,D84:D89)</f>
        <v>27421500</v>
      </c>
      <c r="E92" s="92">
        <f>SUM(E9,E12:E18,E21:E28,E31:E36,E39:E43,E46:E49,E52:E57,E60:E65,E68:E74,E77:E81,E84:E89)</f>
        <v>10749559</v>
      </c>
      <c r="F92" s="95">
        <f t="shared" si="25"/>
        <v>38171059</v>
      </c>
      <c r="G92" s="96">
        <f>SUM(G9,G12:G18,G21:G28,G31:G36,G39:G43,G46:G49,G52:G57,G60:G65,G68:G74,G77:G81,G84:G89)</f>
        <v>30742506.9</v>
      </c>
      <c r="H92" s="92">
        <f>SUM(H9,H12:H18,H21:H28,H31:H36,H39:H43,H46:H49,H52:H57,H60:H65,H68:H74,H77:H81,H84:H89)</f>
        <v>10280634.632000003</v>
      </c>
      <c r="I92" s="95">
        <f t="shared" si="26"/>
        <v>38284834.97699998</v>
      </c>
      <c r="J92" s="94">
        <f>SUM(J9,J12:J18,J21:J28,J31:J36,J39:J43,J46:J49,J52:J57,J60:J65,J68:J74,J77:J81,J84:J89)</f>
        <v>28345011.760999985</v>
      </c>
      <c r="K92" s="96">
        <f>SUM(K9,K12:K18,K21:K28,K31:K36,K39:K43,K46:K49,K52:K57,K60:K65,K68:K74,K77:K81,K84:K89)</f>
        <v>9939823.215999996</v>
      </c>
      <c r="L92" s="92">
        <f t="shared" si="27"/>
        <v>38284834.97699998</v>
      </c>
      <c r="M92" s="55">
        <f>IF($I92=0,0,$L92/$I92)</f>
        <v>1</v>
      </c>
      <c r="N92" s="61">
        <f>SUM(N9,N12:N18,N21:N28,N31:N36,N39:N43,N46:N49,N52:N57,N60:N65,N68:N74,N77:N81,N84:N89)</f>
        <v>0</v>
      </c>
      <c r="O92" s="54">
        <f>SUM(O9,O12:O18,O21:O28,O31:O36,O39:O43,O46:O49,O52:O57,O60:O65,O68:O74,O77:O81,O84:O89)</f>
        <v>0</v>
      </c>
      <c r="P92" s="54">
        <f t="shared" si="29"/>
        <v>0</v>
      </c>
      <c r="Q92" s="55">
        <f t="shared" si="30"/>
        <v>0</v>
      </c>
      <c r="R92" s="54">
        <f>SUM(R9,R12:R18,R21:R28,R31:R36,R39:R43,R46:R49,R52:R57,R60:R65,R68:R74,R77:R81,R84:R89)</f>
        <v>30699760</v>
      </c>
      <c r="S92" s="54">
        <f>SUM(S9,S12:S18,S21:S28,S31:S36,S39:S43,S46:S49,S52:S57,S60:S65,S68:S74,S77:S81,S84:S89)</f>
        <v>9604729</v>
      </c>
      <c r="T92" s="54">
        <f t="shared" si="32"/>
        <v>40304489</v>
      </c>
      <c r="U92" s="55">
        <f>IF($I92=0,0,$T92/$I92)</f>
        <v>1.0527533689047726</v>
      </c>
    </row>
    <row r="93" spans="1:21" ht="12.75">
      <c r="A93" s="25"/>
      <c r="B93" s="29"/>
      <c r="C93" s="25"/>
      <c r="D93" s="56"/>
      <c r="E93" s="56"/>
      <c r="F93" s="49"/>
      <c r="G93" s="67"/>
      <c r="H93" s="56"/>
      <c r="I93" s="65"/>
      <c r="J93" s="69"/>
      <c r="K93" s="56"/>
      <c r="L93" s="56"/>
      <c r="M93" s="49"/>
      <c r="N93" s="67"/>
      <c r="O93" s="56"/>
      <c r="P93" s="56"/>
      <c r="Q93" s="8"/>
      <c r="R93" s="9"/>
      <c r="S93" s="14"/>
      <c r="T93" s="56"/>
      <c r="U93" s="57"/>
    </row>
    <row r="94" ht="12.75">
      <c r="B94" s="105" t="s">
        <v>572</v>
      </c>
    </row>
    <row r="95" spans="2:12" ht="12.75">
      <c r="B95" s="123" t="s">
        <v>569</v>
      </c>
      <c r="J95" s="113">
        <f>J92-'[11]KZ'!Z81</f>
        <v>-28316666749.239</v>
      </c>
      <c r="K95" s="113">
        <f>K92-'[11]KZ'!AA81</f>
        <v>-9929883392.784</v>
      </c>
      <c r="L95" s="113">
        <f>L92-'[11]KZ'!AB81</f>
        <v>-38246550142.023</v>
      </c>
    </row>
    <row r="100" spans="1:21" ht="12.75">
      <c r="A100" s="136"/>
      <c r="D100" s="137">
        <f>'[4]Summary'!$R$53-D92</f>
        <v>0</v>
      </c>
      <c r="E100" s="137">
        <f>'[4]Summary'!$R$54-E92</f>
        <v>0</v>
      </c>
      <c r="G100" s="137">
        <f>('[13]Summary'!$D$57)/1000-G92</f>
        <v>0</v>
      </c>
      <c r="H100" s="137">
        <f>('[13]Summary'!$D$58)/1000-H92</f>
        <v>0</v>
      </c>
      <c r="I100" s="137"/>
      <c r="J100" s="137">
        <f>('[13]Summary'!$M$57)/1000-J92</f>
        <v>0</v>
      </c>
      <c r="K100" s="137">
        <f>('[13]Summary'!$M$58)/1000-K92</f>
        <v>0</v>
      </c>
      <c r="L100" s="137"/>
      <c r="M100" s="137"/>
      <c r="N100" s="137"/>
      <c r="O100" s="137"/>
      <c r="P100" s="137">
        <f>$N100+$O100</f>
        <v>0</v>
      </c>
      <c r="Q100" s="137">
        <f>IF($P100=0,0,$P100/$I100)</f>
        <v>0</v>
      </c>
      <c r="R100" s="137">
        <f>'[4]Summary'!$T$53-R92</f>
        <v>0</v>
      </c>
      <c r="S100" s="137">
        <f>'[4]Summary'!$T$54-S92</f>
        <v>0</v>
      </c>
      <c r="T100" s="137"/>
      <c r="U100" s="137"/>
    </row>
  </sheetData>
  <sheetProtection password="F954" sheet="1" objects="1" scenarios="1"/>
  <mergeCells count="5">
    <mergeCell ref="A2:Q2"/>
    <mergeCell ref="R4:U4"/>
    <mergeCell ref="D4:F4"/>
    <mergeCell ref="G4:I4"/>
    <mergeCell ref="N4:Q4"/>
  </mergeCells>
  <conditionalFormatting sqref="D100:U100">
    <cfRule type="cellIs" priority="1" dxfId="0" operator="notEqual" stopIfTrue="1">
      <formula>0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  <rowBreaks count="1" manualBreakCount="1">
    <brk id="5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98"/>
  <sheetViews>
    <sheetView showGridLines="0" zoomScale="85" zoomScaleNormal="85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7.421875" style="0" customWidth="1"/>
    <col min="3" max="3" width="10.8515625" style="0" customWidth="1"/>
    <col min="4" max="4" width="16.28125" style="0" customWidth="1"/>
    <col min="5" max="5" width="16.28125" style="0" bestFit="1" customWidth="1"/>
    <col min="6" max="6" width="12.7109375" style="0" customWidth="1"/>
    <col min="7" max="7" width="15.7109375" style="0" customWidth="1"/>
    <col min="8" max="8" width="11.7109375" style="0" customWidth="1"/>
    <col min="9" max="9" width="12.7109375" style="0" customWidth="1"/>
    <col min="10" max="11" width="15.7109375" style="0" customWidth="1"/>
    <col min="12" max="12" width="12.7109375" style="0" customWidth="1"/>
    <col min="13" max="13" width="15.421875" style="0" customWidth="1"/>
    <col min="14" max="17" width="15.7109375" style="0" hidden="1" customWidth="1"/>
    <col min="18" max="20" width="15.7109375" style="0" customWidth="1"/>
    <col min="21" max="21" width="15.421875" style="0" customWidth="1"/>
  </cols>
  <sheetData>
    <row r="1" ht="16.5">
      <c r="A1" s="1"/>
    </row>
    <row r="2" spans="1:17" ht="15.75" customHeight="1">
      <c r="A2" s="140" t="s">
        <v>660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21" ht="16.5">
      <c r="A3" s="34"/>
      <c r="B3" s="15"/>
      <c r="C3" s="3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ht="16.5" customHeight="1">
      <c r="A4" s="35"/>
      <c r="B4" s="20"/>
      <c r="C4" s="22"/>
      <c r="D4" s="141" t="s">
        <v>567</v>
      </c>
      <c r="E4" s="142"/>
      <c r="F4" s="143"/>
      <c r="G4" s="141" t="s">
        <v>568</v>
      </c>
      <c r="H4" s="142"/>
      <c r="I4" s="142"/>
      <c r="J4" s="72" t="s">
        <v>661</v>
      </c>
      <c r="K4" s="73"/>
      <c r="L4" s="73"/>
      <c r="M4" s="74"/>
      <c r="N4" s="142" t="s">
        <v>566</v>
      </c>
      <c r="O4" s="142"/>
      <c r="P4" s="142"/>
      <c r="Q4" s="143"/>
      <c r="R4" s="141" t="s">
        <v>510</v>
      </c>
      <c r="S4" s="142"/>
      <c r="T4" s="142"/>
      <c r="U4" s="143"/>
    </row>
    <row r="5" spans="1:21" ht="66">
      <c r="A5" s="36"/>
      <c r="B5" s="18" t="s">
        <v>1</v>
      </c>
      <c r="C5" s="21" t="s">
        <v>2</v>
      </c>
      <c r="D5" s="77" t="s">
        <v>3</v>
      </c>
      <c r="E5" s="78" t="s">
        <v>4</v>
      </c>
      <c r="F5" s="78" t="s">
        <v>0</v>
      </c>
      <c r="G5" s="77" t="s">
        <v>3</v>
      </c>
      <c r="H5" s="78" t="s">
        <v>4</v>
      </c>
      <c r="I5" s="78" t="s">
        <v>0</v>
      </c>
      <c r="J5" s="77" t="s">
        <v>3</v>
      </c>
      <c r="K5" s="78" t="s">
        <v>4</v>
      </c>
      <c r="L5" s="78" t="s">
        <v>0</v>
      </c>
      <c r="M5" s="79" t="s">
        <v>5</v>
      </c>
      <c r="N5" s="78" t="s">
        <v>3</v>
      </c>
      <c r="O5" s="78" t="s">
        <v>4</v>
      </c>
      <c r="P5" s="78" t="s">
        <v>0</v>
      </c>
      <c r="Q5" s="79" t="s">
        <v>5</v>
      </c>
      <c r="R5" s="77" t="s">
        <v>3</v>
      </c>
      <c r="S5" s="78" t="s">
        <v>4</v>
      </c>
      <c r="T5" s="78" t="s">
        <v>0</v>
      </c>
      <c r="U5" s="79" t="s">
        <v>5</v>
      </c>
    </row>
    <row r="6" spans="1:21" ht="16.5">
      <c r="A6" s="37"/>
      <c r="B6" s="3"/>
      <c r="C6" s="3"/>
      <c r="D6" s="4"/>
      <c r="E6" s="12"/>
      <c r="F6" s="11"/>
      <c r="G6" s="4"/>
      <c r="H6" s="12"/>
      <c r="I6" s="15"/>
      <c r="J6" s="70"/>
      <c r="K6" s="12"/>
      <c r="L6" s="12"/>
      <c r="M6" s="71"/>
      <c r="N6" s="15"/>
      <c r="O6" s="12"/>
      <c r="P6" s="12"/>
      <c r="Q6" s="11"/>
      <c r="R6" s="4"/>
      <c r="S6" s="12"/>
      <c r="T6" s="12"/>
      <c r="U6" s="11"/>
    </row>
    <row r="7" spans="1:21" ht="16.5">
      <c r="A7" s="5"/>
      <c r="B7" s="5" t="s">
        <v>15</v>
      </c>
      <c r="C7" s="6"/>
      <c r="D7" s="7"/>
      <c r="E7" s="13"/>
      <c r="F7" s="10"/>
      <c r="G7" s="7"/>
      <c r="H7" s="13"/>
      <c r="I7" s="16"/>
      <c r="J7" s="50"/>
      <c r="K7" s="13"/>
      <c r="L7" s="13"/>
      <c r="M7" s="51"/>
      <c r="N7" s="16"/>
      <c r="O7" s="13"/>
      <c r="P7" s="13"/>
      <c r="Q7" s="10"/>
      <c r="R7" s="7"/>
      <c r="S7" s="13"/>
      <c r="T7" s="13"/>
      <c r="U7" s="10"/>
    </row>
    <row r="8" spans="1:21" ht="16.5">
      <c r="A8" s="5"/>
      <c r="B8" s="5"/>
      <c r="C8" s="6"/>
      <c r="D8" s="16"/>
      <c r="E8" s="13"/>
      <c r="F8" s="16"/>
      <c r="G8" s="7"/>
      <c r="H8" s="13"/>
      <c r="I8" s="16"/>
      <c r="J8" s="50"/>
      <c r="K8" s="13"/>
      <c r="L8" s="13"/>
      <c r="M8" s="10"/>
      <c r="N8" s="16"/>
      <c r="O8" s="13"/>
      <c r="P8" s="13"/>
      <c r="Q8" s="10"/>
      <c r="R8" s="16"/>
      <c r="S8" s="13"/>
      <c r="T8" s="13"/>
      <c r="U8" s="10"/>
    </row>
    <row r="9" spans="1:21" ht="12.75">
      <c r="A9" s="23" t="s">
        <v>34</v>
      </c>
      <c r="B9" s="27" t="s">
        <v>292</v>
      </c>
      <c r="C9" s="23" t="s">
        <v>657</v>
      </c>
      <c r="D9" s="85">
        <f>'[5]LIM471'!$R$53</f>
        <v>86806</v>
      </c>
      <c r="E9" s="85">
        <f>'[5]LIM471'!$R$54</f>
        <v>50087</v>
      </c>
      <c r="F9" s="63">
        <f aca="true" t="shared" si="0" ref="F9:F14">$D9+$E9</f>
        <v>136893</v>
      </c>
      <c r="G9" s="87">
        <f>('[14]LIM471'!$D$57)/1000</f>
        <v>94811.874</v>
      </c>
      <c r="H9" s="85">
        <f>('[14]LIM471'!$D$58)/1000</f>
        <v>19009.847</v>
      </c>
      <c r="I9" s="58">
        <f aca="true" t="shared" si="1" ref="I9:I14">$J9+$K9</f>
        <v>112512.74299999999</v>
      </c>
      <c r="J9" s="86">
        <f>('[14]LIM471'!$M$57)/1000</f>
        <v>91220.794</v>
      </c>
      <c r="K9" s="87">
        <f>('[14]LIM471'!$M$58)/1000</f>
        <v>21291.949</v>
      </c>
      <c r="L9" s="52">
        <f aca="true" t="shared" si="2" ref="L9:L14">$J9+$K9</f>
        <v>112512.74299999999</v>
      </c>
      <c r="M9" s="53">
        <f aca="true" t="shared" si="3" ref="M9:M15">IF($I9=0,0,$L9/$I9)</f>
        <v>1</v>
      </c>
      <c r="N9" s="87"/>
      <c r="O9" s="85"/>
      <c r="P9" s="52">
        <f aca="true" t="shared" si="4" ref="P9:P15">$N9+$O9</f>
        <v>0</v>
      </c>
      <c r="Q9" s="53">
        <f aca="true" t="shared" si="5" ref="Q9:Q15">IF($P9=0,0,$P9/$I9)</f>
        <v>0</v>
      </c>
      <c r="R9" s="85">
        <f>'[5]LIM471'!$T$53</f>
        <v>86784</v>
      </c>
      <c r="S9" s="85">
        <f>'[5]LIM471'!$T$54</f>
        <v>44091</v>
      </c>
      <c r="T9" s="52">
        <f aca="true" t="shared" si="6" ref="T9:T14">$R9+$S9</f>
        <v>130875</v>
      </c>
      <c r="U9" s="53">
        <f aca="true" t="shared" si="7" ref="U9:U15">IF($I9=0,0,$T9/$I9)</f>
        <v>1.1632015761983512</v>
      </c>
    </row>
    <row r="10" spans="1:21" ht="12.75">
      <c r="A10" s="23" t="s">
        <v>34</v>
      </c>
      <c r="B10" s="27" t="s">
        <v>293</v>
      </c>
      <c r="C10" s="23" t="s">
        <v>658</v>
      </c>
      <c r="D10" s="85">
        <f>'[5]LIM472'!$R$53</f>
        <v>34824</v>
      </c>
      <c r="E10" s="85">
        <f>'[5]LIM472'!$R$54</f>
        <v>16050</v>
      </c>
      <c r="F10" s="63">
        <f t="shared" si="0"/>
        <v>50874</v>
      </c>
      <c r="G10" s="87">
        <f>('[14]LIM472'!$D$57)/1000</f>
        <v>186078.532</v>
      </c>
      <c r="H10" s="85">
        <f>('[14]LIM472'!$D$58)/1000</f>
        <v>82571</v>
      </c>
      <c r="I10" s="58">
        <f t="shared" si="1"/>
        <v>169534.847</v>
      </c>
      <c r="J10" s="86">
        <f>('[14]LIM472'!$M$57)/1000</f>
        <v>120037.147</v>
      </c>
      <c r="K10" s="87">
        <f>('[14]LIM472'!$M$58)/1000</f>
        <v>49497.7</v>
      </c>
      <c r="L10" s="52">
        <f t="shared" si="2"/>
        <v>169534.847</v>
      </c>
      <c r="M10" s="53">
        <f t="shared" si="3"/>
        <v>1</v>
      </c>
      <c r="N10" s="87"/>
      <c r="O10" s="85"/>
      <c r="P10" s="52">
        <f t="shared" si="4"/>
        <v>0</v>
      </c>
      <c r="Q10" s="53">
        <f t="shared" si="5"/>
        <v>0</v>
      </c>
      <c r="R10" s="85">
        <f>'[5]LIM472'!$T$53</f>
        <v>126899</v>
      </c>
      <c r="S10" s="85">
        <f>'[5]LIM472'!$T$54</f>
        <v>61617</v>
      </c>
      <c r="T10" s="52">
        <f t="shared" si="6"/>
        <v>188516</v>
      </c>
      <c r="U10" s="53">
        <f t="shared" si="7"/>
        <v>1.1119601859787562</v>
      </c>
    </row>
    <row r="11" spans="1:21" ht="12.75">
      <c r="A11" s="23" t="s">
        <v>34</v>
      </c>
      <c r="B11" s="27" t="s">
        <v>290</v>
      </c>
      <c r="C11" s="23" t="s">
        <v>655</v>
      </c>
      <c r="D11" s="85">
        <f>'[5]LIM473'!$R$53</f>
        <v>108468</v>
      </c>
      <c r="E11" s="85">
        <f>'[5]LIM473'!$R$54</f>
        <v>16084</v>
      </c>
      <c r="F11" s="63">
        <f t="shared" si="0"/>
        <v>124552</v>
      </c>
      <c r="G11" s="87">
        <f>('[14]LIM473'!$D$57)/1000</f>
        <v>0</v>
      </c>
      <c r="H11" s="85">
        <f>('[14]LIM473'!$D$58)/1000</f>
        <v>0</v>
      </c>
      <c r="I11" s="58">
        <f t="shared" si="1"/>
        <v>122324.065</v>
      </c>
      <c r="J11" s="86">
        <f>('[14]LIM473'!$M$57)/1000</f>
        <v>64029.703</v>
      </c>
      <c r="K11" s="87">
        <f>('[14]LIM473'!$M$58)/1000</f>
        <v>58294.362</v>
      </c>
      <c r="L11" s="52">
        <f t="shared" si="2"/>
        <v>122324.065</v>
      </c>
      <c r="M11" s="53">
        <f t="shared" si="3"/>
        <v>1</v>
      </c>
      <c r="N11" s="87"/>
      <c r="O11" s="85"/>
      <c r="P11" s="52">
        <f t="shared" si="4"/>
        <v>0</v>
      </c>
      <c r="Q11" s="53">
        <f t="shared" si="5"/>
        <v>0</v>
      </c>
      <c r="R11" s="85">
        <f>'[5]LIM473'!$T$53</f>
        <v>95935</v>
      </c>
      <c r="S11" s="85">
        <f>'[5]LIM473'!$T$54</f>
        <v>87761</v>
      </c>
      <c r="T11" s="52">
        <f t="shared" si="6"/>
        <v>183696</v>
      </c>
      <c r="U11" s="53">
        <f t="shared" si="7"/>
        <v>1.5017159542564253</v>
      </c>
    </row>
    <row r="12" spans="1:21" ht="12.75">
      <c r="A12" s="23" t="s">
        <v>34</v>
      </c>
      <c r="B12" s="27" t="s">
        <v>291</v>
      </c>
      <c r="C12" s="23" t="s">
        <v>656</v>
      </c>
      <c r="D12" s="85">
        <f>'[5]LIM474'!$R$53</f>
        <v>147832</v>
      </c>
      <c r="E12" s="85">
        <f>'[5]LIM474'!$R$54</f>
        <v>82215</v>
      </c>
      <c r="F12" s="63">
        <f t="shared" si="0"/>
        <v>230047</v>
      </c>
      <c r="G12" s="87">
        <f>('[14]LIM474'!$D$57)/1000</f>
        <v>35303.095</v>
      </c>
      <c r="H12" s="85">
        <f>('[14]LIM474'!$D$58)/1000</f>
        <v>15563.898</v>
      </c>
      <c r="I12" s="58">
        <f t="shared" si="1"/>
        <v>40680.629</v>
      </c>
      <c r="J12" s="86">
        <f>('[14]LIM474'!$M$57)/1000</f>
        <v>29917.412</v>
      </c>
      <c r="K12" s="87">
        <f>('[14]LIM474'!$M$58)/1000</f>
        <v>10763.217</v>
      </c>
      <c r="L12" s="52">
        <f t="shared" si="2"/>
        <v>40680.629</v>
      </c>
      <c r="M12" s="53">
        <f t="shared" si="3"/>
        <v>1</v>
      </c>
      <c r="N12" s="87"/>
      <c r="O12" s="85"/>
      <c r="P12" s="52">
        <f t="shared" si="4"/>
        <v>0</v>
      </c>
      <c r="Q12" s="53">
        <f t="shared" si="5"/>
        <v>0</v>
      </c>
      <c r="R12" s="85">
        <f>'[5]LIM474'!$T$53</f>
        <v>33506</v>
      </c>
      <c r="S12" s="85">
        <f>'[5]LIM474'!$T$54</f>
        <v>12135</v>
      </c>
      <c r="T12" s="52">
        <f t="shared" si="6"/>
        <v>45641</v>
      </c>
      <c r="U12" s="53">
        <f t="shared" si="7"/>
        <v>1.1219344715638493</v>
      </c>
    </row>
    <row r="13" spans="1:21" ht="12.75">
      <c r="A13" s="23" t="s">
        <v>34</v>
      </c>
      <c r="B13" s="27" t="s">
        <v>294</v>
      </c>
      <c r="C13" s="23" t="s">
        <v>659</v>
      </c>
      <c r="D13" s="85">
        <f>'[5]LIM475'!$R$53</f>
        <v>158360</v>
      </c>
      <c r="E13" s="85">
        <f>'[5]LIM475'!$R$54</f>
        <v>46134</v>
      </c>
      <c r="F13" s="63">
        <f t="shared" si="0"/>
        <v>204494</v>
      </c>
      <c r="G13" s="87">
        <f>('[14]LIM475'!$D$57)/1000</f>
        <v>0</v>
      </c>
      <c r="H13" s="85">
        <f>('[14]LIM475'!$D$58)/1000</f>
        <v>0</v>
      </c>
      <c r="I13" s="58">
        <f t="shared" si="1"/>
        <v>112089.747</v>
      </c>
      <c r="J13" s="86">
        <f>('[14]LIM475'!$M$57)/1000</f>
        <v>130041.365</v>
      </c>
      <c r="K13" s="87">
        <f>('[14]LIM475'!$M$58)/1000</f>
        <v>-17951.618</v>
      </c>
      <c r="L13" s="52">
        <f t="shared" si="2"/>
        <v>112089.747</v>
      </c>
      <c r="M13" s="53">
        <f t="shared" si="3"/>
        <v>1</v>
      </c>
      <c r="N13" s="87"/>
      <c r="O13" s="85"/>
      <c r="P13" s="52">
        <f t="shared" si="4"/>
        <v>0</v>
      </c>
      <c r="Q13" s="53">
        <f t="shared" si="5"/>
        <v>0</v>
      </c>
      <c r="R13" s="85">
        <f>'[5]LIM475'!$T$53</f>
        <v>144185</v>
      </c>
      <c r="S13" s="85">
        <f>'[5]LIM475'!$T$54</f>
        <v>38605</v>
      </c>
      <c r="T13" s="52">
        <f t="shared" si="6"/>
        <v>182790</v>
      </c>
      <c r="U13" s="53">
        <f t="shared" si="7"/>
        <v>1.630746833606467</v>
      </c>
    </row>
    <row r="14" spans="1:21" ht="12.75">
      <c r="A14" s="23" t="s">
        <v>53</v>
      </c>
      <c r="B14" s="27" t="s">
        <v>295</v>
      </c>
      <c r="C14" s="23" t="s">
        <v>296</v>
      </c>
      <c r="D14" s="85">
        <f>'[5]DC47'!$R$53</f>
        <v>442202</v>
      </c>
      <c r="E14" s="85">
        <f>'[5]DC47'!$R$54</f>
        <v>496795</v>
      </c>
      <c r="F14" s="63">
        <f t="shared" si="0"/>
        <v>938997</v>
      </c>
      <c r="G14" s="87">
        <f>('[14]DC47'!$D$57)/1000</f>
        <v>300535.447</v>
      </c>
      <c r="H14" s="85">
        <f>('[14]DC47'!$D$58)/1000</f>
        <v>0</v>
      </c>
      <c r="I14" s="58">
        <f t="shared" si="1"/>
        <v>803324.865</v>
      </c>
      <c r="J14" s="86">
        <f>('[14]DC47'!$M$57)/1000</f>
        <v>369610.164</v>
      </c>
      <c r="K14" s="87">
        <f>('[14]DC47'!$M$58)/1000</f>
        <v>433714.701</v>
      </c>
      <c r="L14" s="52">
        <f t="shared" si="2"/>
        <v>803324.865</v>
      </c>
      <c r="M14" s="53">
        <f t="shared" si="3"/>
        <v>1</v>
      </c>
      <c r="N14" s="87"/>
      <c r="O14" s="85"/>
      <c r="P14" s="52">
        <f t="shared" si="4"/>
        <v>0</v>
      </c>
      <c r="Q14" s="53">
        <f t="shared" si="5"/>
        <v>0</v>
      </c>
      <c r="R14" s="85">
        <f>'[5]DC47'!$T$53</f>
        <v>571386</v>
      </c>
      <c r="S14" s="85">
        <f>'[5]DC47'!$T$54</f>
        <v>449014</v>
      </c>
      <c r="T14" s="52">
        <f t="shared" si="6"/>
        <v>1020400</v>
      </c>
      <c r="U14" s="53">
        <f t="shared" si="7"/>
        <v>1.2702208589049462</v>
      </c>
    </row>
    <row r="15" spans="1:21" ht="16.5">
      <c r="A15" s="24"/>
      <c r="B15" s="80" t="s">
        <v>570</v>
      </c>
      <c r="C15" s="24"/>
      <c r="D15" s="54">
        <f>SUM(D9:D14)</f>
        <v>978492</v>
      </c>
      <c r="E15" s="54">
        <f aca="true" t="shared" si="8" ref="E15:L15">SUM(E9:E14)</f>
        <v>707365</v>
      </c>
      <c r="F15" s="98">
        <f t="shared" si="8"/>
        <v>1685857</v>
      </c>
      <c r="G15" s="61">
        <f>SUM(G9:G14)</f>
        <v>616728.9480000001</v>
      </c>
      <c r="H15" s="54">
        <f>SUM(H9:H14)</f>
        <v>117144.74500000001</v>
      </c>
      <c r="I15" s="59">
        <f>SUM(I9:I14)</f>
        <v>1360466.896</v>
      </c>
      <c r="J15" s="64">
        <f t="shared" si="8"/>
        <v>804856.585</v>
      </c>
      <c r="K15" s="61">
        <f t="shared" si="8"/>
        <v>555610.311</v>
      </c>
      <c r="L15" s="54">
        <f t="shared" si="8"/>
        <v>1360466.896</v>
      </c>
      <c r="M15" s="55">
        <f t="shared" si="3"/>
        <v>1</v>
      </c>
      <c r="N15" s="61">
        <f>SUM(N11:N14)</f>
        <v>0</v>
      </c>
      <c r="O15" s="54">
        <f>SUM(O11:O14)</f>
        <v>0</v>
      </c>
      <c r="P15" s="54">
        <f t="shared" si="4"/>
        <v>0</v>
      </c>
      <c r="Q15" s="55">
        <f t="shared" si="5"/>
        <v>0</v>
      </c>
      <c r="R15" s="54">
        <f>SUM(R9:R14)</f>
        <v>1058695</v>
      </c>
      <c r="S15" s="54">
        <f>SUM(S9:S14)</f>
        <v>693223</v>
      </c>
      <c r="T15" s="54">
        <f>SUM(T9:T14)</f>
        <v>1751918</v>
      </c>
      <c r="U15" s="55">
        <f t="shared" si="7"/>
        <v>1.287732913715822</v>
      </c>
    </row>
    <row r="16" spans="1:21" ht="16.5">
      <c r="A16" s="5"/>
      <c r="B16" s="6"/>
      <c r="C16" s="6"/>
      <c r="D16" s="88"/>
      <c r="E16" s="89"/>
      <c r="F16" s="102"/>
      <c r="G16" s="88"/>
      <c r="H16" s="89"/>
      <c r="I16" s="88"/>
      <c r="J16" s="90"/>
      <c r="K16" s="103"/>
      <c r="L16" s="89"/>
      <c r="M16" s="91"/>
      <c r="N16" s="88"/>
      <c r="O16" s="89"/>
      <c r="P16" s="89"/>
      <c r="Q16" s="91"/>
      <c r="R16" s="88"/>
      <c r="S16" s="89"/>
      <c r="T16" s="13"/>
      <c r="U16" s="10"/>
    </row>
    <row r="17" spans="1:21" ht="12.75">
      <c r="A17" s="23" t="s">
        <v>34</v>
      </c>
      <c r="B17" s="27" t="s">
        <v>262</v>
      </c>
      <c r="C17" s="23" t="s">
        <v>635</v>
      </c>
      <c r="D17" s="85">
        <f>'[5]LIM331'!$R$53</f>
        <v>124730</v>
      </c>
      <c r="E17" s="85">
        <f>'[5]LIM331'!$R$54</f>
        <v>31839</v>
      </c>
      <c r="F17" s="63">
        <f>$D17+$E17</f>
        <v>156569</v>
      </c>
      <c r="G17" s="87">
        <f>('[14]LIM331'!$D$57)/1000</f>
        <v>124717</v>
      </c>
      <c r="H17" s="85">
        <f>('[14]LIM331'!$D$58)/1000</f>
        <v>0</v>
      </c>
      <c r="I17" s="58">
        <f>$J17+$K17</f>
        <v>144188.446</v>
      </c>
      <c r="J17" s="86">
        <f>('[14]LIM331'!$M$57)/1000</f>
        <v>106792.807</v>
      </c>
      <c r="K17" s="87">
        <f>('[14]LIM331'!$M$58)/1000</f>
        <v>37395.639</v>
      </c>
      <c r="L17" s="52">
        <f>$J17+$K17</f>
        <v>144188.446</v>
      </c>
      <c r="M17" s="53">
        <f aca="true" t="shared" si="9" ref="M17:M23">IF($I17=0,0,$L17/$I17)</f>
        <v>1</v>
      </c>
      <c r="N17" s="87"/>
      <c r="O17" s="85"/>
      <c r="P17" s="52">
        <f>$N17+$O17</f>
        <v>0</v>
      </c>
      <c r="Q17" s="53">
        <f>IF($P17=0,0,$P17/$I17)</f>
        <v>0</v>
      </c>
      <c r="R17" s="85">
        <f>'[5]LIM331'!$T$53</f>
        <v>128377</v>
      </c>
      <c r="S17" s="85">
        <f>'[5]LIM331'!$T$54</f>
        <v>126581</v>
      </c>
      <c r="T17" s="52">
        <f aca="true" t="shared" si="10" ref="T17:T23">$R17+$S17</f>
        <v>254958</v>
      </c>
      <c r="U17" s="53">
        <f aca="true" t="shared" si="11" ref="U17:U23">IF($I17=0,0,$T17/$I17)</f>
        <v>1.7682276706137745</v>
      </c>
    </row>
    <row r="18" spans="1:21" ht="12.75">
      <c r="A18" s="23" t="s">
        <v>34</v>
      </c>
      <c r="B18" s="27" t="s">
        <v>263</v>
      </c>
      <c r="C18" s="23" t="s">
        <v>636</v>
      </c>
      <c r="D18" s="85">
        <f>'[5]LIM332'!$R$53</f>
        <v>133193</v>
      </c>
      <c r="E18" s="85">
        <f>'[5]LIM332'!$R$54</f>
        <v>50102</v>
      </c>
      <c r="F18" s="63">
        <f aca="true" t="shared" si="12" ref="F18:F47">$D18+$E18</f>
        <v>183295</v>
      </c>
      <c r="G18" s="87">
        <f>('[14]LIM332'!$D$57)/1000</f>
        <v>92.4</v>
      </c>
      <c r="H18" s="85">
        <f>('[14]LIM332'!$D$58)/1000</f>
        <v>67.809</v>
      </c>
      <c r="I18" s="58">
        <f aca="true" t="shared" si="13" ref="I18:I47">$J18+$K18</f>
        <v>133932.571</v>
      </c>
      <c r="J18" s="86">
        <f>('[14]LIM332'!$M$57)/1000</f>
        <v>90797.549</v>
      </c>
      <c r="K18" s="87">
        <f>('[14]LIM332'!$M$58)/1000</f>
        <v>43135.022</v>
      </c>
      <c r="L18" s="52">
        <f aca="true" t="shared" si="14" ref="L18:L47">$J18+$K18</f>
        <v>133932.571</v>
      </c>
      <c r="M18" s="53">
        <f t="shared" si="9"/>
        <v>1</v>
      </c>
      <c r="N18" s="87"/>
      <c r="O18" s="85"/>
      <c r="P18" s="52">
        <f aca="true" t="shared" si="15" ref="P18:P49">$N18+$O18</f>
        <v>0</v>
      </c>
      <c r="Q18" s="53">
        <f aca="true" t="shared" si="16" ref="Q18:Q47">IF($P18=0,0,$P18/$I18)</f>
        <v>0</v>
      </c>
      <c r="R18" s="85">
        <f>'[5]LIM332'!$T$53</f>
        <v>98298</v>
      </c>
      <c r="S18" s="85">
        <f>'[5]LIM332'!$T$54</f>
        <v>45698</v>
      </c>
      <c r="T18" s="52">
        <f t="shared" si="10"/>
        <v>143996</v>
      </c>
      <c r="U18" s="53">
        <f t="shared" si="11"/>
        <v>1.0751380259847323</v>
      </c>
    </row>
    <row r="19" spans="1:21" ht="12.75">
      <c r="A19" s="23" t="s">
        <v>34</v>
      </c>
      <c r="B19" s="27" t="s">
        <v>264</v>
      </c>
      <c r="C19" s="23" t="s">
        <v>637</v>
      </c>
      <c r="D19" s="85">
        <f>'[5]LIM333'!$R$53</f>
        <v>504856</v>
      </c>
      <c r="E19" s="85">
        <f>'[5]LIM333'!$R$54</f>
        <v>154704</v>
      </c>
      <c r="F19" s="63">
        <f t="shared" si="12"/>
        <v>659560</v>
      </c>
      <c r="G19" s="87">
        <f>('[14]LIM333'!$D$57)/1000</f>
        <v>495396.965</v>
      </c>
      <c r="H19" s="85">
        <f>('[14]LIM333'!$D$58)/1000</f>
        <v>154705</v>
      </c>
      <c r="I19" s="58">
        <f t="shared" si="13"/>
        <v>532897.987</v>
      </c>
      <c r="J19" s="86">
        <f>('[14]LIM333'!$M$57)/1000</f>
        <v>436115.883</v>
      </c>
      <c r="K19" s="87">
        <f>('[14]LIM333'!$M$58)/1000</f>
        <v>96782.104</v>
      </c>
      <c r="L19" s="52">
        <f t="shared" si="14"/>
        <v>532897.987</v>
      </c>
      <c r="M19" s="53">
        <f t="shared" si="9"/>
        <v>1</v>
      </c>
      <c r="N19" s="87"/>
      <c r="O19" s="85"/>
      <c r="P19" s="52">
        <f t="shared" si="15"/>
        <v>0</v>
      </c>
      <c r="Q19" s="53">
        <f t="shared" si="16"/>
        <v>0</v>
      </c>
      <c r="R19" s="85">
        <f>'[5]LIM333'!$T$53</f>
        <v>584039</v>
      </c>
      <c r="S19" s="85">
        <f>'[5]LIM333'!$T$54</f>
        <v>82152</v>
      </c>
      <c r="T19" s="52">
        <f t="shared" si="10"/>
        <v>666191</v>
      </c>
      <c r="U19" s="53">
        <f t="shared" si="11"/>
        <v>1.2501285729195297</v>
      </c>
    </row>
    <row r="20" spans="1:21" ht="12.75">
      <c r="A20" s="23" t="s">
        <v>34</v>
      </c>
      <c r="B20" s="27" t="s">
        <v>265</v>
      </c>
      <c r="C20" s="23" t="s">
        <v>638</v>
      </c>
      <c r="D20" s="85">
        <f>'[5]LIM334'!$R$53</f>
        <v>302312</v>
      </c>
      <c r="E20" s="85">
        <f>'[5]LIM334'!$R$54</f>
        <v>41312</v>
      </c>
      <c r="F20" s="63">
        <f t="shared" si="12"/>
        <v>343624</v>
      </c>
      <c r="G20" s="87">
        <f>('[14]LIM334'!$D$57)/1000</f>
        <v>269778.624</v>
      </c>
      <c r="H20" s="85">
        <f>('[14]LIM334'!$D$58)/1000</f>
        <v>41312</v>
      </c>
      <c r="I20" s="58">
        <f t="shared" si="13"/>
        <v>280095.36199999996</v>
      </c>
      <c r="J20" s="86">
        <f>('[14]LIM334'!$M$57)/1000</f>
        <v>240256.359</v>
      </c>
      <c r="K20" s="87">
        <f>('[14]LIM334'!$M$58)/1000</f>
        <v>39839.003</v>
      </c>
      <c r="L20" s="52">
        <f t="shared" si="14"/>
        <v>280095.36199999996</v>
      </c>
      <c r="M20" s="53">
        <f t="shared" si="9"/>
        <v>1</v>
      </c>
      <c r="N20" s="87"/>
      <c r="O20" s="85"/>
      <c r="P20" s="52">
        <f t="shared" si="15"/>
        <v>0</v>
      </c>
      <c r="Q20" s="53">
        <f t="shared" si="16"/>
        <v>0</v>
      </c>
      <c r="R20" s="85">
        <f>'[5]LIM334'!$T$53</f>
        <v>264860</v>
      </c>
      <c r="S20" s="85">
        <f>'[5]LIM334'!$T$54</f>
        <v>29342</v>
      </c>
      <c r="T20" s="52">
        <f t="shared" si="10"/>
        <v>294202</v>
      </c>
      <c r="U20" s="53">
        <f t="shared" si="11"/>
        <v>1.0503636972039545</v>
      </c>
    </row>
    <row r="21" spans="1:21" ht="12.75">
      <c r="A21" s="23" t="s">
        <v>34</v>
      </c>
      <c r="B21" s="27" t="s">
        <v>266</v>
      </c>
      <c r="C21" s="23" t="s">
        <v>639</v>
      </c>
      <c r="D21" s="85">
        <f>'[5]LIM335'!$R$53</f>
        <v>47746</v>
      </c>
      <c r="E21" s="85">
        <f>'[5]LIM335'!$R$54</f>
        <v>33784</v>
      </c>
      <c r="F21" s="63">
        <f t="shared" si="12"/>
        <v>81530</v>
      </c>
      <c r="G21" s="87">
        <f>('[14]LIM335'!$D$57)/1000</f>
        <v>58968.032</v>
      </c>
      <c r="H21" s="85">
        <f>('[14]LIM335'!$D$58)/1000</f>
        <v>24995.982</v>
      </c>
      <c r="I21" s="58">
        <f t="shared" si="13"/>
        <v>86306.764</v>
      </c>
      <c r="J21" s="86">
        <f>('[14]LIM335'!$M$57)/1000</f>
        <v>61631.003</v>
      </c>
      <c r="K21" s="87">
        <f>('[14]LIM335'!$M$58)/1000</f>
        <v>24675.761</v>
      </c>
      <c r="L21" s="52">
        <f t="shared" si="14"/>
        <v>86306.764</v>
      </c>
      <c r="M21" s="53">
        <f t="shared" si="9"/>
        <v>1</v>
      </c>
      <c r="N21" s="87"/>
      <c r="O21" s="85"/>
      <c r="P21" s="52">
        <f t="shared" si="15"/>
        <v>0</v>
      </c>
      <c r="Q21" s="53">
        <f t="shared" si="16"/>
        <v>0</v>
      </c>
      <c r="R21" s="85">
        <f>'[5]LIM335'!$T$53</f>
        <v>50331</v>
      </c>
      <c r="S21" s="85">
        <f>'[5]LIM335'!$T$54</f>
        <v>23198</v>
      </c>
      <c r="T21" s="52">
        <f t="shared" si="10"/>
        <v>73529</v>
      </c>
      <c r="U21" s="53">
        <f t="shared" si="11"/>
        <v>0.8519494485970995</v>
      </c>
    </row>
    <row r="22" spans="1:21" ht="12.75">
      <c r="A22" s="23" t="s">
        <v>53</v>
      </c>
      <c r="B22" s="27" t="s">
        <v>267</v>
      </c>
      <c r="C22" s="23" t="s">
        <v>268</v>
      </c>
      <c r="D22" s="85">
        <f>'[5]DC33'!$R$53</f>
        <v>338185</v>
      </c>
      <c r="E22" s="85">
        <f>'[5]DC33'!$R$54</f>
        <v>286366</v>
      </c>
      <c r="F22" s="63">
        <f t="shared" si="12"/>
        <v>624551</v>
      </c>
      <c r="G22" s="87">
        <f>('[14]DC33'!$D$57)/1000</f>
        <v>378418.399</v>
      </c>
      <c r="H22" s="85">
        <f>('[14]DC33'!$D$58)/1000</f>
        <v>337063.502</v>
      </c>
      <c r="I22" s="58">
        <f t="shared" si="13"/>
        <v>520638.53500000003</v>
      </c>
      <c r="J22" s="86">
        <f>('[14]DC33'!$M$57)/1000</f>
        <v>350432.476</v>
      </c>
      <c r="K22" s="87">
        <f>('[14]DC33'!$M$58)/1000</f>
        <v>170206.059</v>
      </c>
      <c r="L22" s="52">
        <f t="shared" si="14"/>
        <v>520638.53500000003</v>
      </c>
      <c r="M22" s="53">
        <f t="shared" si="9"/>
        <v>1</v>
      </c>
      <c r="N22" s="87"/>
      <c r="O22" s="85"/>
      <c r="P22" s="52">
        <f t="shared" si="15"/>
        <v>0</v>
      </c>
      <c r="Q22" s="53">
        <f t="shared" si="16"/>
        <v>0</v>
      </c>
      <c r="R22" s="85">
        <f>'[5]DC33'!$T$53</f>
        <v>444563</v>
      </c>
      <c r="S22" s="85">
        <f>'[5]DC33'!$T$54</f>
        <v>86579</v>
      </c>
      <c r="T22" s="52">
        <f t="shared" si="10"/>
        <v>531142</v>
      </c>
      <c r="U22" s="53">
        <f t="shared" si="11"/>
        <v>1.0201741982083596</v>
      </c>
    </row>
    <row r="23" spans="1:21" ht="16.5">
      <c r="A23" s="24"/>
      <c r="B23" s="80" t="s">
        <v>536</v>
      </c>
      <c r="C23" s="24"/>
      <c r="D23" s="54">
        <f>SUM(D17:D22)</f>
        <v>1451022</v>
      </c>
      <c r="E23" s="54">
        <f>SUM(E17:E22)</f>
        <v>598107</v>
      </c>
      <c r="F23" s="98">
        <f t="shared" si="12"/>
        <v>2049129</v>
      </c>
      <c r="G23" s="61">
        <f>SUM(G17:G22)</f>
        <v>1327371.42</v>
      </c>
      <c r="H23" s="54">
        <f>SUM(H17:H22)</f>
        <v>558144.293</v>
      </c>
      <c r="I23" s="59">
        <f t="shared" si="13"/>
        <v>1698059.665</v>
      </c>
      <c r="J23" s="64">
        <f>SUM(J17:J22)</f>
        <v>1286026.077</v>
      </c>
      <c r="K23" s="61">
        <f>SUM(K17:K22)</f>
        <v>412033.588</v>
      </c>
      <c r="L23" s="54">
        <f t="shared" si="14"/>
        <v>1698059.665</v>
      </c>
      <c r="M23" s="55">
        <f t="shared" si="9"/>
        <v>1</v>
      </c>
      <c r="N23" s="61">
        <f>SUM(N17:N22)</f>
        <v>0</v>
      </c>
      <c r="O23" s="54">
        <f>SUM(O17:O22)</f>
        <v>0</v>
      </c>
      <c r="P23" s="54">
        <f t="shared" si="15"/>
        <v>0</v>
      </c>
      <c r="Q23" s="55">
        <f t="shared" si="16"/>
        <v>0</v>
      </c>
      <c r="R23" s="54">
        <f>SUM(R17:R22)</f>
        <v>1570468</v>
      </c>
      <c r="S23" s="54">
        <f>SUM(S17:S22)</f>
        <v>393550</v>
      </c>
      <c r="T23" s="54">
        <f t="shared" si="10"/>
        <v>1964018</v>
      </c>
      <c r="U23" s="55">
        <f t="shared" si="11"/>
        <v>1.1566248468660256</v>
      </c>
    </row>
    <row r="24" spans="1:21" ht="16.5">
      <c r="A24" s="24"/>
      <c r="B24" s="28"/>
      <c r="C24" s="24"/>
      <c r="D24" s="54"/>
      <c r="E24" s="54"/>
      <c r="F24" s="98"/>
      <c r="G24" s="61"/>
      <c r="H24" s="54"/>
      <c r="I24" s="59"/>
      <c r="J24" s="64"/>
      <c r="K24" s="61"/>
      <c r="L24" s="54"/>
      <c r="M24" s="55"/>
      <c r="N24" s="61"/>
      <c r="O24" s="54"/>
      <c r="P24" s="54"/>
      <c r="Q24" s="55"/>
      <c r="R24" s="54"/>
      <c r="S24" s="54"/>
      <c r="T24" s="54"/>
      <c r="U24" s="55"/>
    </row>
    <row r="25" spans="1:21" ht="12.75">
      <c r="A25" s="23" t="s">
        <v>34</v>
      </c>
      <c r="B25" s="27" t="s">
        <v>269</v>
      </c>
      <c r="C25" s="23" t="s">
        <v>640</v>
      </c>
      <c r="D25" s="85">
        <f>'[5]LIM341'!$R$53</f>
        <v>100612</v>
      </c>
      <c r="E25" s="85">
        <f>'[5]LIM341'!$R$54</f>
        <v>32165</v>
      </c>
      <c r="F25" s="63">
        <f t="shared" si="12"/>
        <v>132777</v>
      </c>
      <c r="G25" s="87">
        <f>('[14]LIM341'!$D$57)/1000</f>
        <v>93054.198</v>
      </c>
      <c r="H25" s="85">
        <f>('[14]LIM341'!$D$58)/1000</f>
        <v>12965</v>
      </c>
      <c r="I25" s="58">
        <f t="shared" si="13"/>
        <v>118518.924</v>
      </c>
      <c r="J25" s="86">
        <f>('[14]LIM341'!$M$57)/1000</f>
        <v>110267.663</v>
      </c>
      <c r="K25" s="87">
        <f>('[14]LIM341'!$M$58)/1000</f>
        <v>8251.261</v>
      </c>
      <c r="L25" s="52">
        <f t="shared" si="14"/>
        <v>118518.924</v>
      </c>
      <c r="M25" s="53">
        <f aca="true" t="shared" si="17" ref="M25:M30">IF($I25=0,0,$L25/$I25)</f>
        <v>1</v>
      </c>
      <c r="N25" s="87"/>
      <c r="O25" s="85"/>
      <c r="P25" s="52">
        <f t="shared" si="15"/>
        <v>0</v>
      </c>
      <c r="Q25" s="53">
        <f t="shared" si="16"/>
        <v>0</v>
      </c>
      <c r="R25" s="85">
        <f>'[5]LIM341'!$T$53</f>
        <v>113601</v>
      </c>
      <c r="S25" s="85">
        <f>'[5]LIM341'!$T$54</f>
        <v>10824</v>
      </c>
      <c r="T25" s="52">
        <f aca="true" t="shared" si="18" ref="T25:T47">$R25+$S25</f>
        <v>124425</v>
      </c>
      <c r="U25" s="53">
        <f aca="true" t="shared" si="19" ref="U25:U30">IF($I25=0,0,$T25/$I25)</f>
        <v>1.049832345761087</v>
      </c>
    </row>
    <row r="26" spans="1:21" ht="12.75">
      <c r="A26" s="23" t="s">
        <v>34</v>
      </c>
      <c r="B26" s="27" t="s">
        <v>270</v>
      </c>
      <c r="C26" s="23" t="s">
        <v>641</v>
      </c>
      <c r="D26" s="85">
        <f>'[5]LIM342'!$R$53</f>
        <v>92082</v>
      </c>
      <c r="E26" s="85">
        <f>'[5]LIM342'!$R$54</f>
        <v>27001</v>
      </c>
      <c r="F26" s="63">
        <f t="shared" si="12"/>
        <v>119083</v>
      </c>
      <c r="G26" s="87">
        <f>('[14]LIM342'!$D$57)/1000</f>
        <v>52854.069</v>
      </c>
      <c r="H26" s="85">
        <f>('[14]LIM342'!$D$58)/1000</f>
        <v>12904.742</v>
      </c>
      <c r="I26" s="58">
        <f t="shared" si="13"/>
        <v>65114.955</v>
      </c>
      <c r="J26" s="86">
        <f>('[14]LIM342'!$M$57)/1000</f>
        <v>53420.711</v>
      </c>
      <c r="K26" s="87">
        <f>('[14]LIM342'!$M$58)/1000</f>
        <v>11694.244</v>
      </c>
      <c r="L26" s="52">
        <f t="shared" si="14"/>
        <v>65114.955</v>
      </c>
      <c r="M26" s="53">
        <f t="shared" si="17"/>
        <v>1</v>
      </c>
      <c r="N26" s="87"/>
      <c r="O26" s="85"/>
      <c r="P26" s="52">
        <f t="shared" si="15"/>
        <v>0</v>
      </c>
      <c r="Q26" s="53">
        <f t="shared" si="16"/>
        <v>0</v>
      </c>
      <c r="R26" s="85">
        <f>'[5]LIM342'!$T$53</f>
        <v>53199</v>
      </c>
      <c r="S26" s="85">
        <f>'[5]LIM342'!$T$54</f>
        <v>10046</v>
      </c>
      <c r="T26" s="52">
        <f t="shared" si="18"/>
        <v>63245</v>
      </c>
      <c r="U26" s="53">
        <f t="shared" si="19"/>
        <v>0.9712822499838939</v>
      </c>
    </row>
    <row r="27" spans="1:21" ht="12.75">
      <c r="A27" s="23" t="s">
        <v>34</v>
      </c>
      <c r="B27" s="27" t="s">
        <v>271</v>
      </c>
      <c r="C27" s="23" t="s">
        <v>642</v>
      </c>
      <c r="D27" s="85">
        <f>'[5]LIM343'!$R$53</f>
        <v>190003</v>
      </c>
      <c r="E27" s="85">
        <f>'[5]LIM343'!$R$54</f>
        <v>155298</v>
      </c>
      <c r="F27" s="63">
        <f t="shared" si="12"/>
        <v>345301</v>
      </c>
      <c r="G27" s="87">
        <f>('[14]LIM343'!$D$57)/1000</f>
        <v>278207.277</v>
      </c>
      <c r="H27" s="85">
        <f>('[14]LIM343'!$D$58)/1000</f>
        <v>138592.348</v>
      </c>
      <c r="I27" s="58">
        <f t="shared" si="13"/>
        <v>302967.977</v>
      </c>
      <c r="J27" s="86">
        <f>('[14]LIM343'!$M$57)/1000</f>
        <v>204805.679</v>
      </c>
      <c r="K27" s="87">
        <f>('[14]LIM343'!$M$58)/1000</f>
        <v>98162.298</v>
      </c>
      <c r="L27" s="52">
        <f t="shared" si="14"/>
        <v>302967.977</v>
      </c>
      <c r="M27" s="53">
        <f t="shared" si="17"/>
        <v>1</v>
      </c>
      <c r="N27" s="87"/>
      <c r="O27" s="85"/>
      <c r="P27" s="52">
        <f t="shared" si="15"/>
        <v>0</v>
      </c>
      <c r="Q27" s="53">
        <f t="shared" si="16"/>
        <v>0</v>
      </c>
      <c r="R27" s="85">
        <f>'[5]LIM343'!$T$53</f>
        <v>340120</v>
      </c>
      <c r="S27" s="85">
        <f>'[5]LIM343'!$T$54</f>
        <v>66910</v>
      </c>
      <c r="T27" s="52">
        <f t="shared" si="18"/>
        <v>407030</v>
      </c>
      <c r="U27" s="53">
        <f t="shared" si="19"/>
        <v>1.3434753204956706</v>
      </c>
    </row>
    <row r="28" spans="1:21" ht="12.75">
      <c r="A28" s="23" t="s">
        <v>34</v>
      </c>
      <c r="B28" s="27" t="s">
        <v>272</v>
      </c>
      <c r="C28" s="23" t="s">
        <v>643</v>
      </c>
      <c r="D28" s="85">
        <f>'[5]LIM344'!$R$53</f>
        <v>398327</v>
      </c>
      <c r="E28" s="85">
        <f>'[5]LIM344'!$R$54</f>
        <v>110532</v>
      </c>
      <c r="F28" s="63">
        <f t="shared" si="12"/>
        <v>508859</v>
      </c>
      <c r="G28" s="87">
        <f>('[14]LIM344'!$D$57)/1000</f>
        <v>179588.261</v>
      </c>
      <c r="H28" s="85">
        <f>('[14]LIM344'!$D$58)/1000</f>
        <v>110532.52</v>
      </c>
      <c r="I28" s="58">
        <f t="shared" si="13"/>
        <v>374808.862</v>
      </c>
      <c r="J28" s="86">
        <f>('[14]LIM344'!$M$57)/1000</f>
        <v>310890.83</v>
      </c>
      <c r="K28" s="87">
        <f>('[14]LIM344'!$M$58)/1000</f>
        <v>63918.032</v>
      </c>
      <c r="L28" s="52">
        <f t="shared" si="14"/>
        <v>374808.862</v>
      </c>
      <c r="M28" s="53">
        <f t="shared" si="17"/>
        <v>1</v>
      </c>
      <c r="N28" s="87"/>
      <c r="O28" s="85"/>
      <c r="P28" s="52">
        <f t="shared" si="15"/>
        <v>0</v>
      </c>
      <c r="Q28" s="53">
        <f t="shared" si="16"/>
        <v>0</v>
      </c>
      <c r="R28" s="85">
        <f>'[5]LIM344'!$T$53</f>
        <v>425284</v>
      </c>
      <c r="S28" s="85">
        <f>'[5]LIM344'!$T$54</f>
        <v>59876</v>
      </c>
      <c r="T28" s="52">
        <f t="shared" si="18"/>
        <v>485160</v>
      </c>
      <c r="U28" s="53">
        <f t="shared" si="19"/>
        <v>1.2944197674813782</v>
      </c>
    </row>
    <row r="29" spans="1:21" ht="12.75">
      <c r="A29" s="23" t="s">
        <v>53</v>
      </c>
      <c r="B29" s="27" t="s">
        <v>273</v>
      </c>
      <c r="C29" s="23" t="s">
        <v>274</v>
      </c>
      <c r="D29" s="85">
        <f>'[5]DC34'!$R$53</f>
        <v>354989</v>
      </c>
      <c r="E29" s="85">
        <f>'[5]DC34'!$R$54</f>
        <v>789306</v>
      </c>
      <c r="F29" s="63">
        <f t="shared" si="12"/>
        <v>1144295</v>
      </c>
      <c r="G29" s="87">
        <f>('[14]DC34'!$D$57)/1000</f>
        <v>93054.198</v>
      </c>
      <c r="H29" s="85">
        <f>('[14]DC34'!$D$58)/1000</f>
        <v>715703.394</v>
      </c>
      <c r="I29" s="58">
        <f t="shared" si="13"/>
        <v>3534801.645</v>
      </c>
      <c r="J29" s="86">
        <f>('[14]DC34'!$M$57)/1000</f>
        <v>1697690.847</v>
      </c>
      <c r="K29" s="87">
        <f>('[14]DC34'!$M$58)/1000</f>
        <v>1837110.798</v>
      </c>
      <c r="L29" s="52">
        <f t="shared" si="14"/>
        <v>3534801.645</v>
      </c>
      <c r="M29" s="53">
        <f t="shared" si="17"/>
        <v>1</v>
      </c>
      <c r="N29" s="87"/>
      <c r="O29" s="85"/>
      <c r="P29" s="52">
        <f t="shared" si="15"/>
        <v>0</v>
      </c>
      <c r="Q29" s="53">
        <f t="shared" si="16"/>
        <v>0</v>
      </c>
      <c r="R29" s="85">
        <f>'[5]DC34'!$T$53</f>
        <v>480388</v>
      </c>
      <c r="S29" s="85">
        <f>'[5]DC34'!$T$54</f>
        <v>367588</v>
      </c>
      <c r="T29" s="52">
        <f t="shared" si="18"/>
        <v>847976</v>
      </c>
      <c r="U29" s="53">
        <f t="shared" si="19"/>
        <v>0.23989351741970233</v>
      </c>
    </row>
    <row r="30" spans="1:21" ht="16.5">
      <c r="A30" s="24"/>
      <c r="B30" s="80" t="s">
        <v>537</v>
      </c>
      <c r="C30" s="24"/>
      <c r="D30" s="54">
        <f>SUM(D25:D29)</f>
        <v>1136013</v>
      </c>
      <c r="E30" s="54">
        <f>SUM(E25:E29)</f>
        <v>1114302</v>
      </c>
      <c r="F30" s="98">
        <f t="shared" si="12"/>
        <v>2250315</v>
      </c>
      <c r="G30" s="61">
        <f>SUM(G25:G29)</f>
        <v>696758.0029999999</v>
      </c>
      <c r="H30" s="54">
        <f>SUM(H25:H29)</f>
        <v>990698.004</v>
      </c>
      <c r="I30" s="59">
        <f t="shared" si="13"/>
        <v>4396212.363</v>
      </c>
      <c r="J30" s="64">
        <f>SUM(J25:J29)</f>
        <v>2377075.73</v>
      </c>
      <c r="K30" s="61">
        <f>SUM(K25:K29)</f>
        <v>2019136.633</v>
      </c>
      <c r="L30" s="54">
        <f t="shared" si="14"/>
        <v>4396212.363</v>
      </c>
      <c r="M30" s="55">
        <f t="shared" si="17"/>
        <v>1</v>
      </c>
      <c r="N30" s="61">
        <f>SUM(N25:N29)</f>
        <v>0</v>
      </c>
      <c r="O30" s="54">
        <f>SUM(O25:O29)</f>
        <v>0</v>
      </c>
      <c r="P30" s="54">
        <f t="shared" si="15"/>
        <v>0</v>
      </c>
      <c r="Q30" s="55">
        <f t="shared" si="16"/>
        <v>0</v>
      </c>
      <c r="R30" s="54">
        <f>SUM(R25:R29)</f>
        <v>1412592</v>
      </c>
      <c r="S30" s="54">
        <f>SUM(S25:S29)</f>
        <v>515244</v>
      </c>
      <c r="T30" s="54">
        <f t="shared" si="18"/>
        <v>1927836</v>
      </c>
      <c r="U30" s="55">
        <f t="shared" si="19"/>
        <v>0.43852203688459535</v>
      </c>
    </row>
    <row r="31" spans="1:21" ht="16.5">
      <c r="A31" s="24"/>
      <c r="B31" s="28"/>
      <c r="C31" s="24"/>
      <c r="D31" s="54"/>
      <c r="E31" s="54"/>
      <c r="F31" s="98"/>
      <c r="G31" s="61"/>
      <c r="H31" s="54"/>
      <c r="I31" s="59"/>
      <c r="J31" s="64"/>
      <c r="K31" s="61"/>
      <c r="L31" s="54"/>
      <c r="M31" s="55"/>
      <c r="N31" s="61"/>
      <c r="O31" s="54"/>
      <c r="P31" s="54"/>
      <c r="Q31" s="55"/>
      <c r="R31" s="54"/>
      <c r="S31" s="54"/>
      <c r="T31" s="54"/>
      <c r="U31" s="55"/>
    </row>
    <row r="32" spans="1:21" ht="12.75">
      <c r="A32" s="23" t="s">
        <v>34</v>
      </c>
      <c r="B32" s="27" t="s">
        <v>275</v>
      </c>
      <c r="C32" s="23" t="s">
        <v>644</v>
      </c>
      <c r="D32" s="85">
        <f>'[5]LIM351'!$R$53</f>
        <v>83131</v>
      </c>
      <c r="E32" s="85">
        <f>'[5]LIM351'!$R$54</f>
        <v>37991</v>
      </c>
      <c r="F32" s="63">
        <f t="shared" si="12"/>
        <v>121122</v>
      </c>
      <c r="G32" s="87">
        <f>('[14]LIM351'!$D$57)/1000</f>
        <v>83130.815</v>
      </c>
      <c r="H32" s="85">
        <f>('[14]LIM351'!$D$58)/1000</f>
        <v>37991.139</v>
      </c>
      <c r="I32" s="58">
        <f t="shared" si="13"/>
        <v>103247.11300000001</v>
      </c>
      <c r="J32" s="86">
        <f>('[14]LIM351'!$M$57)/1000</f>
        <v>73402.202</v>
      </c>
      <c r="K32" s="87">
        <f>('[14]LIM351'!$M$58)/1000</f>
        <v>29844.911</v>
      </c>
      <c r="L32" s="52">
        <f t="shared" si="14"/>
        <v>103247.11300000001</v>
      </c>
      <c r="M32" s="53">
        <f aca="true" t="shared" si="20" ref="M32:M38">IF($I32=0,0,$L32/$I32)</f>
        <v>1</v>
      </c>
      <c r="N32" s="87"/>
      <c r="O32" s="85"/>
      <c r="P32" s="52">
        <f t="shared" si="15"/>
        <v>0</v>
      </c>
      <c r="Q32" s="53">
        <f t="shared" si="16"/>
        <v>0</v>
      </c>
      <c r="R32" s="85">
        <f>'[5]LIM351'!$T$53</f>
        <v>89273</v>
      </c>
      <c r="S32" s="85">
        <f>'[5]LIM351'!$T$54</f>
        <v>29871</v>
      </c>
      <c r="T32" s="52">
        <f t="shared" si="18"/>
        <v>119144</v>
      </c>
      <c r="U32" s="53">
        <f aca="true" t="shared" si="21" ref="U32:U38">IF($I32=0,0,$T32/$I32)</f>
        <v>1.1539693124397579</v>
      </c>
    </row>
    <row r="33" spans="1:21" ht="12.75">
      <c r="A33" s="23" t="s">
        <v>34</v>
      </c>
      <c r="B33" s="27" t="s">
        <v>276</v>
      </c>
      <c r="C33" s="23" t="s">
        <v>645</v>
      </c>
      <c r="D33" s="85">
        <f>'[5]LIM352'!$R$53</f>
        <v>47310</v>
      </c>
      <c r="E33" s="85">
        <f>'[5]LIM352'!$R$54</f>
        <v>37531</v>
      </c>
      <c r="F33" s="63">
        <f t="shared" si="12"/>
        <v>84841</v>
      </c>
      <c r="G33" s="87">
        <f>('[14]LIM352'!$D$57)/1000</f>
        <v>46538.015</v>
      </c>
      <c r="H33" s="85">
        <f>('[14]LIM352'!$D$58)/1000</f>
        <v>39211.877</v>
      </c>
      <c r="I33" s="58">
        <f t="shared" si="13"/>
        <v>57246.2</v>
      </c>
      <c r="J33" s="86">
        <f>('[14]LIM352'!$M$57)/1000</f>
        <v>35029.106</v>
      </c>
      <c r="K33" s="87">
        <f>('[14]LIM352'!$M$58)/1000</f>
        <v>22217.094</v>
      </c>
      <c r="L33" s="52">
        <f t="shared" si="14"/>
        <v>57246.2</v>
      </c>
      <c r="M33" s="53">
        <f t="shared" si="20"/>
        <v>1</v>
      </c>
      <c r="N33" s="87"/>
      <c r="O33" s="85"/>
      <c r="P33" s="52">
        <f t="shared" si="15"/>
        <v>0</v>
      </c>
      <c r="Q33" s="53">
        <f t="shared" si="16"/>
        <v>0</v>
      </c>
      <c r="R33" s="85">
        <f>'[5]LIM352'!$T$53</f>
        <v>57545</v>
      </c>
      <c r="S33" s="85">
        <f>'[5]LIM352'!$T$54</f>
        <v>12991</v>
      </c>
      <c r="T33" s="52">
        <f t="shared" si="18"/>
        <v>70536</v>
      </c>
      <c r="U33" s="53">
        <f t="shared" si="21"/>
        <v>1.2321516537342216</v>
      </c>
    </row>
    <row r="34" spans="1:21" ht="12.75">
      <c r="A34" s="23" t="s">
        <v>34</v>
      </c>
      <c r="B34" s="27" t="s">
        <v>277</v>
      </c>
      <c r="C34" s="23" t="s">
        <v>646</v>
      </c>
      <c r="D34" s="85">
        <f>'[5]LIM353'!$R$53</f>
        <v>57467</v>
      </c>
      <c r="E34" s="85">
        <f>'[5]LIM353'!$R$54</f>
        <v>19951</v>
      </c>
      <c r="F34" s="63">
        <f t="shared" si="12"/>
        <v>77418</v>
      </c>
      <c r="G34" s="87">
        <f>('[14]LIM353'!$D$57)/1000</f>
        <v>54120.626</v>
      </c>
      <c r="H34" s="85">
        <f>('[14]LIM353'!$D$58)/1000</f>
        <v>19951</v>
      </c>
      <c r="I34" s="58">
        <f t="shared" si="13"/>
        <v>67707.447</v>
      </c>
      <c r="J34" s="86">
        <f>('[14]LIM353'!$M$57)/1000</f>
        <v>53959.936</v>
      </c>
      <c r="K34" s="87">
        <f>('[14]LIM353'!$M$58)/1000</f>
        <v>13747.511</v>
      </c>
      <c r="L34" s="52">
        <f t="shared" si="14"/>
        <v>67707.447</v>
      </c>
      <c r="M34" s="53">
        <f t="shared" si="20"/>
        <v>1</v>
      </c>
      <c r="N34" s="87"/>
      <c r="O34" s="85"/>
      <c r="P34" s="52">
        <f t="shared" si="15"/>
        <v>0</v>
      </c>
      <c r="Q34" s="53">
        <f t="shared" si="16"/>
        <v>0</v>
      </c>
      <c r="R34" s="85">
        <f>'[5]LIM353'!$T$53</f>
        <v>74187</v>
      </c>
      <c r="S34" s="85">
        <f>'[5]LIM353'!$T$54</f>
        <v>26955</v>
      </c>
      <c r="T34" s="52">
        <f t="shared" si="18"/>
        <v>101142</v>
      </c>
      <c r="U34" s="53">
        <f t="shared" si="21"/>
        <v>1.4938090931120176</v>
      </c>
    </row>
    <row r="35" spans="1:21" ht="12.75">
      <c r="A35" s="23" t="s">
        <v>34</v>
      </c>
      <c r="B35" s="27" t="s">
        <v>278</v>
      </c>
      <c r="C35" s="23" t="s">
        <v>647</v>
      </c>
      <c r="D35" s="85">
        <f>'[5]LIM354'!$R$53</f>
        <v>1227947</v>
      </c>
      <c r="E35" s="85">
        <f>'[5]LIM354'!$R$54</f>
        <v>1322338</v>
      </c>
      <c r="F35" s="63">
        <f t="shared" si="12"/>
        <v>2550285</v>
      </c>
      <c r="G35" s="87">
        <f>('[14]LIM354'!$D$57)/1000</f>
        <v>1091460.04</v>
      </c>
      <c r="H35" s="85">
        <f>('[14]LIM354'!$D$58)/1000</f>
        <v>1297758</v>
      </c>
      <c r="I35" s="58">
        <f t="shared" si="13"/>
        <v>1872041.722</v>
      </c>
      <c r="J35" s="86">
        <f>('[14]LIM354'!$M$57)/1000</f>
        <v>974824.629</v>
      </c>
      <c r="K35" s="87">
        <f>('[14]LIM354'!$M$58)/1000</f>
        <v>897217.093</v>
      </c>
      <c r="L35" s="52">
        <f t="shared" si="14"/>
        <v>1872041.722</v>
      </c>
      <c r="M35" s="53">
        <f t="shared" si="20"/>
        <v>1</v>
      </c>
      <c r="N35" s="87"/>
      <c r="O35" s="85"/>
      <c r="P35" s="52">
        <f t="shared" si="15"/>
        <v>0</v>
      </c>
      <c r="Q35" s="53">
        <f t="shared" si="16"/>
        <v>0</v>
      </c>
      <c r="R35" s="85">
        <f>'[5]LIM354'!$T$53</f>
        <v>1134043</v>
      </c>
      <c r="S35" s="85">
        <f>'[5]LIM354'!$T$54</f>
        <v>897182</v>
      </c>
      <c r="T35" s="52">
        <f t="shared" si="18"/>
        <v>2031225</v>
      </c>
      <c r="U35" s="53">
        <f t="shared" si="21"/>
        <v>1.08503190721088</v>
      </c>
    </row>
    <row r="36" spans="1:21" ht="12.75">
      <c r="A36" s="23" t="s">
        <v>34</v>
      </c>
      <c r="B36" s="27" t="s">
        <v>279</v>
      </c>
      <c r="C36" s="23" t="s">
        <v>648</v>
      </c>
      <c r="D36" s="85">
        <f>'[5]LIM355'!$R$53</f>
        <v>136489</v>
      </c>
      <c r="E36" s="85">
        <f>'[5]LIM355'!$R$54</f>
        <v>124470</v>
      </c>
      <c r="F36" s="63">
        <f t="shared" si="12"/>
        <v>260959</v>
      </c>
      <c r="G36" s="87">
        <f>('[14]LIM355'!$D$57)/1000</f>
        <v>0</v>
      </c>
      <c r="H36" s="85">
        <f>('[14]LIM355'!$D$58)/1000</f>
        <v>0</v>
      </c>
      <c r="I36" s="58">
        <f t="shared" si="13"/>
        <v>99113.236</v>
      </c>
      <c r="J36" s="86">
        <f>('[14]LIM355'!$M$57)/1000</f>
        <v>57446.07</v>
      </c>
      <c r="K36" s="87">
        <f>('[14]LIM355'!$M$58)/1000</f>
        <v>41667.166</v>
      </c>
      <c r="L36" s="52">
        <f t="shared" si="14"/>
        <v>99113.236</v>
      </c>
      <c r="M36" s="53">
        <f t="shared" si="20"/>
        <v>1</v>
      </c>
      <c r="N36" s="87"/>
      <c r="O36" s="85"/>
      <c r="P36" s="52">
        <f t="shared" si="15"/>
        <v>0</v>
      </c>
      <c r="Q36" s="53">
        <f t="shared" si="16"/>
        <v>0</v>
      </c>
      <c r="R36" s="85">
        <f>'[5]LIM355'!$T$53</f>
        <v>73304</v>
      </c>
      <c r="S36" s="85">
        <f>'[5]LIM355'!$T$54</f>
        <v>46442</v>
      </c>
      <c r="T36" s="52">
        <f t="shared" si="18"/>
        <v>119746</v>
      </c>
      <c r="U36" s="53">
        <f t="shared" si="21"/>
        <v>1.2081736489766108</v>
      </c>
    </row>
    <row r="37" spans="1:21" ht="12.75">
      <c r="A37" s="23" t="s">
        <v>53</v>
      </c>
      <c r="B37" s="27" t="s">
        <v>280</v>
      </c>
      <c r="C37" s="23" t="s">
        <v>281</v>
      </c>
      <c r="D37" s="85">
        <f>'[5]DC35'!$R$53</f>
        <v>190065</v>
      </c>
      <c r="E37" s="85">
        <f>'[5]DC35'!$R$54</f>
        <v>478737</v>
      </c>
      <c r="F37" s="63">
        <f t="shared" si="12"/>
        <v>668802</v>
      </c>
      <c r="G37" s="87">
        <f>('[14]DC35'!$D$57)/1000</f>
        <v>0</v>
      </c>
      <c r="H37" s="85">
        <f>('[14]DC35'!$D$58)/1000</f>
        <v>411907.679</v>
      </c>
      <c r="I37" s="58">
        <f t="shared" si="13"/>
        <v>488842.458</v>
      </c>
      <c r="J37" s="86">
        <f>('[14]DC35'!$M$57)/1000</f>
        <v>250269.029</v>
      </c>
      <c r="K37" s="87">
        <f>('[14]DC35'!$M$58)/1000</f>
        <v>238573.429</v>
      </c>
      <c r="L37" s="52">
        <f t="shared" si="14"/>
        <v>488842.458</v>
      </c>
      <c r="M37" s="53">
        <f t="shared" si="20"/>
        <v>1</v>
      </c>
      <c r="N37" s="87"/>
      <c r="O37" s="85"/>
      <c r="P37" s="52">
        <f t="shared" si="15"/>
        <v>0</v>
      </c>
      <c r="Q37" s="53">
        <f t="shared" si="16"/>
        <v>0</v>
      </c>
      <c r="R37" s="85">
        <f>'[5]DC35'!$T$53</f>
        <v>408156</v>
      </c>
      <c r="S37" s="85">
        <f>'[5]DC35'!$T$54</f>
        <v>406245</v>
      </c>
      <c r="T37" s="52">
        <f t="shared" si="18"/>
        <v>814401</v>
      </c>
      <c r="U37" s="53">
        <f t="shared" si="21"/>
        <v>1.6659784490323466</v>
      </c>
    </row>
    <row r="38" spans="1:21" ht="16.5">
      <c r="A38" s="24"/>
      <c r="B38" s="80" t="s">
        <v>538</v>
      </c>
      <c r="C38" s="24"/>
      <c r="D38" s="54">
        <f>SUM(D32:D37)</f>
        <v>1742409</v>
      </c>
      <c r="E38" s="54">
        <f>SUM(E32:E37)</f>
        <v>2021018</v>
      </c>
      <c r="F38" s="98">
        <f t="shared" si="12"/>
        <v>3763427</v>
      </c>
      <c r="G38" s="61">
        <f>SUM(G32:G37)</f>
        <v>1275249.496</v>
      </c>
      <c r="H38" s="54">
        <f>SUM(H32:H37)</f>
        <v>1806819.695</v>
      </c>
      <c r="I38" s="59">
        <f t="shared" si="13"/>
        <v>2688198.176</v>
      </c>
      <c r="J38" s="64">
        <f>SUM(J32:J37)</f>
        <v>1444930.972</v>
      </c>
      <c r="K38" s="61">
        <f>SUM(K32:K37)</f>
        <v>1243267.204</v>
      </c>
      <c r="L38" s="54">
        <f t="shared" si="14"/>
        <v>2688198.176</v>
      </c>
      <c r="M38" s="55">
        <f t="shared" si="20"/>
        <v>1</v>
      </c>
      <c r="N38" s="61">
        <f>SUM(N32:N37)</f>
        <v>0</v>
      </c>
      <c r="O38" s="54">
        <f>SUM(O32:O37)</f>
        <v>0</v>
      </c>
      <c r="P38" s="54">
        <f t="shared" si="15"/>
        <v>0</v>
      </c>
      <c r="Q38" s="55">
        <f t="shared" si="16"/>
        <v>0</v>
      </c>
      <c r="R38" s="54">
        <f>SUM(R32:R37)</f>
        <v>1836508</v>
      </c>
      <c r="S38" s="54">
        <f>SUM(S32:S37)</f>
        <v>1419686</v>
      </c>
      <c r="T38" s="54">
        <f t="shared" si="18"/>
        <v>3256194</v>
      </c>
      <c r="U38" s="55">
        <f t="shared" si="21"/>
        <v>1.211292392454923</v>
      </c>
    </row>
    <row r="39" spans="1:21" ht="16.5">
      <c r="A39" s="24"/>
      <c r="B39" s="80" t="s">
        <v>522</v>
      </c>
      <c r="C39" s="24"/>
      <c r="D39" s="54"/>
      <c r="E39" s="54"/>
      <c r="F39" s="98"/>
      <c r="G39" s="61"/>
      <c r="H39" s="54"/>
      <c r="I39" s="59"/>
      <c r="J39" s="64"/>
      <c r="K39" s="61"/>
      <c r="L39" s="54"/>
      <c r="M39" s="55"/>
      <c r="N39" s="61"/>
      <c r="O39" s="54"/>
      <c r="P39" s="54"/>
      <c r="Q39" s="55"/>
      <c r="R39" s="54"/>
      <c r="S39" s="54"/>
      <c r="T39" s="54"/>
      <c r="U39" s="55"/>
    </row>
    <row r="40" spans="1:21" ht="12.75">
      <c r="A40" s="23" t="s">
        <v>34</v>
      </c>
      <c r="B40" s="27" t="s">
        <v>282</v>
      </c>
      <c r="C40" s="23" t="s">
        <v>649</v>
      </c>
      <c r="D40" s="85">
        <f>'[5]LIM361'!$R$53</f>
        <v>176393</v>
      </c>
      <c r="E40" s="85">
        <f>'[5]LIM361'!$R$54</f>
        <v>33054</v>
      </c>
      <c r="F40" s="63">
        <f t="shared" si="12"/>
        <v>209447</v>
      </c>
      <c r="G40" s="87">
        <f>('[14]LIM361'!$D$57)/1000</f>
        <v>159681.678</v>
      </c>
      <c r="H40" s="85">
        <f>('[14]LIM361'!$D$58)/1000</f>
        <v>33054</v>
      </c>
      <c r="I40" s="58">
        <f t="shared" si="13"/>
        <v>138108.05</v>
      </c>
      <c r="J40" s="86">
        <f>('[14]LIM361'!$M$57)/1000</f>
        <v>109585.605</v>
      </c>
      <c r="K40" s="87">
        <f>('[14]LIM361'!$M$58)/1000</f>
        <v>28522.445</v>
      </c>
      <c r="L40" s="52">
        <f t="shared" si="14"/>
        <v>138108.05</v>
      </c>
      <c r="M40" s="53">
        <f aca="true" t="shared" si="22" ref="M40:M47">IF($I40=0,0,$L40/$I40)</f>
        <v>1</v>
      </c>
      <c r="N40" s="87"/>
      <c r="O40" s="85"/>
      <c r="P40" s="52">
        <f t="shared" si="15"/>
        <v>0</v>
      </c>
      <c r="Q40" s="53">
        <f t="shared" si="16"/>
        <v>0</v>
      </c>
      <c r="R40" s="85">
        <f>'[5]LIM361'!$T$53</f>
        <v>152036</v>
      </c>
      <c r="S40" s="85">
        <f>'[5]LIM361'!$T$54</f>
        <v>24832</v>
      </c>
      <c r="T40" s="52">
        <f t="shared" si="18"/>
        <v>176868</v>
      </c>
      <c r="U40" s="53">
        <f aca="true" t="shared" si="23" ref="U40:U47">IF($I40=0,0,$T40/$I40)</f>
        <v>1.280649462504177</v>
      </c>
    </row>
    <row r="41" spans="1:21" ht="12.75">
      <c r="A41" s="23" t="s">
        <v>34</v>
      </c>
      <c r="B41" s="27" t="s">
        <v>283</v>
      </c>
      <c r="C41" s="23" t="s">
        <v>650</v>
      </c>
      <c r="D41" s="85">
        <f>'[5]LIM362'!$R$53</f>
        <v>174945</v>
      </c>
      <c r="E41" s="85">
        <f>'[5]LIM362'!$R$54</f>
        <v>32090</v>
      </c>
      <c r="F41" s="63">
        <f t="shared" si="12"/>
        <v>207035</v>
      </c>
      <c r="G41" s="87">
        <f>('[14]LIM362'!$D$57)/1000</f>
        <v>254729.713</v>
      </c>
      <c r="H41" s="85">
        <f>('[14]LIM362'!$D$58)/1000</f>
        <v>51395.838</v>
      </c>
      <c r="I41" s="58">
        <f t="shared" si="13"/>
        <v>240060.391</v>
      </c>
      <c r="J41" s="86">
        <f>('[14]LIM362'!$M$57)/1000</f>
        <v>215464.51</v>
      </c>
      <c r="K41" s="87">
        <f>('[14]LIM362'!$M$58)/1000</f>
        <v>24595.881</v>
      </c>
      <c r="L41" s="52">
        <f t="shared" si="14"/>
        <v>240060.391</v>
      </c>
      <c r="M41" s="53">
        <f t="shared" si="22"/>
        <v>1</v>
      </c>
      <c r="N41" s="87"/>
      <c r="O41" s="85"/>
      <c r="P41" s="52">
        <f t="shared" si="15"/>
        <v>0</v>
      </c>
      <c r="Q41" s="53">
        <f t="shared" si="16"/>
        <v>0</v>
      </c>
      <c r="R41" s="85">
        <f>'[5]LIM362'!$T$53</f>
        <v>186376</v>
      </c>
      <c r="S41" s="85">
        <f>'[5]LIM362'!$T$54</f>
        <v>25100</v>
      </c>
      <c r="T41" s="52">
        <f t="shared" si="18"/>
        <v>211476</v>
      </c>
      <c r="U41" s="53">
        <f t="shared" si="23"/>
        <v>0.8809283327377402</v>
      </c>
    </row>
    <row r="42" spans="1:21" ht="12.75">
      <c r="A42" s="23" t="s">
        <v>34</v>
      </c>
      <c r="B42" s="27" t="s">
        <v>284</v>
      </c>
      <c r="C42" s="23" t="s">
        <v>651</v>
      </c>
      <c r="D42" s="85">
        <f>'[5]LIM364'!$R$53</f>
        <v>79806</v>
      </c>
      <c r="E42" s="85">
        <f>'[5]LIM364'!$R$54</f>
        <v>39980</v>
      </c>
      <c r="F42" s="63">
        <f t="shared" si="12"/>
        <v>119786</v>
      </c>
      <c r="G42" s="87">
        <f>('[14]LIM364'!$D$57)/1000</f>
        <v>82476.47</v>
      </c>
      <c r="H42" s="85">
        <f>('[14]LIM364'!$D$58)/1000</f>
        <v>66657.756</v>
      </c>
      <c r="I42" s="58">
        <f t="shared" si="13"/>
        <v>90707.466</v>
      </c>
      <c r="J42" s="86">
        <f>('[14]LIM364'!$M$57)/1000</f>
        <v>71825.986</v>
      </c>
      <c r="K42" s="87">
        <f>('[14]LIM364'!$M$58)/1000</f>
        <v>18881.48</v>
      </c>
      <c r="L42" s="52">
        <f t="shared" si="14"/>
        <v>90707.466</v>
      </c>
      <c r="M42" s="53">
        <f t="shared" si="22"/>
        <v>1</v>
      </c>
      <c r="N42" s="87"/>
      <c r="O42" s="85"/>
      <c r="P42" s="52">
        <f t="shared" si="15"/>
        <v>0</v>
      </c>
      <c r="Q42" s="53">
        <f t="shared" si="16"/>
        <v>0</v>
      </c>
      <c r="R42" s="85">
        <f>'[5]LIM364'!$T$53</f>
        <v>106310</v>
      </c>
      <c r="S42" s="85">
        <f>'[5]LIM364'!$T$54</f>
        <v>26888</v>
      </c>
      <c r="T42" s="52">
        <f t="shared" si="18"/>
        <v>133198</v>
      </c>
      <c r="U42" s="53">
        <f t="shared" si="23"/>
        <v>1.468434803371092</v>
      </c>
    </row>
    <row r="43" spans="1:21" ht="12.75">
      <c r="A43" s="23" t="s">
        <v>34</v>
      </c>
      <c r="B43" s="27" t="s">
        <v>285</v>
      </c>
      <c r="C43" s="23" t="s">
        <v>652</v>
      </c>
      <c r="D43" s="85">
        <f>'[5]LIM365'!$R$53</f>
        <v>133347</v>
      </c>
      <c r="E43" s="85">
        <f>'[5]LIM365'!$R$54</f>
        <v>55735</v>
      </c>
      <c r="F43" s="63">
        <f t="shared" si="12"/>
        <v>189082</v>
      </c>
      <c r="G43" s="87">
        <f>('[14]LIM365'!$D$57)/1000</f>
        <v>145708.193</v>
      </c>
      <c r="H43" s="85">
        <f>('[14]LIM365'!$D$58)/1000</f>
        <v>34608.014</v>
      </c>
      <c r="I43" s="58">
        <f t="shared" si="13"/>
        <v>152640.319</v>
      </c>
      <c r="J43" s="86">
        <f>('[14]LIM365'!$M$57)/1000</f>
        <v>127767.866</v>
      </c>
      <c r="K43" s="87">
        <f>('[14]LIM365'!$M$58)/1000</f>
        <v>24872.453</v>
      </c>
      <c r="L43" s="52">
        <f t="shared" si="14"/>
        <v>152640.319</v>
      </c>
      <c r="M43" s="53">
        <f t="shared" si="22"/>
        <v>1</v>
      </c>
      <c r="N43" s="87"/>
      <c r="O43" s="85"/>
      <c r="P43" s="52">
        <f t="shared" si="15"/>
        <v>0</v>
      </c>
      <c r="Q43" s="53">
        <f t="shared" si="16"/>
        <v>0</v>
      </c>
      <c r="R43" s="85">
        <f>'[5]LIM365'!$T$53</f>
        <v>152334</v>
      </c>
      <c r="S43" s="85">
        <f>'[5]LIM365'!$T$54</f>
        <v>25563</v>
      </c>
      <c r="T43" s="52">
        <f t="shared" si="18"/>
        <v>177897</v>
      </c>
      <c r="U43" s="53">
        <f t="shared" si="23"/>
        <v>1.1654653316074373</v>
      </c>
    </row>
    <row r="44" spans="1:21" ht="12.75">
      <c r="A44" s="23" t="s">
        <v>34</v>
      </c>
      <c r="B44" s="27" t="s">
        <v>286</v>
      </c>
      <c r="C44" s="23" t="s">
        <v>653</v>
      </c>
      <c r="D44" s="85">
        <f>'[5]LIM366'!$R$53</f>
        <v>134925</v>
      </c>
      <c r="E44" s="85">
        <f>'[5]LIM366'!$R$54</f>
        <v>19569</v>
      </c>
      <c r="F44" s="63">
        <f t="shared" si="12"/>
        <v>154494</v>
      </c>
      <c r="G44" s="87">
        <f>('[14]LIM366'!$D$57)/1000</f>
        <v>70.31</v>
      </c>
      <c r="H44" s="85">
        <f>('[14]LIM366'!$D$58)/1000</f>
        <v>0</v>
      </c>
      <c r="I44" s="58">
        <f t="shared" si="13"/>
        <v>121162.541</v>
      </c>
      <c r="J44" s="86">
        <f>('[14]LIM366'!$M$57)/1000</f>
        <v>111337.414</v>
      </c>
      <c r="K44" s="87">
        <f>('[14]LIM366'!$M$58)/1000</f>
        <v>9825.127</v>
      </c>
      <c r="L44" s="52">
        <f t="shared" si="14"/>
        <v>121162.541</v>
      </c>
      <c r="M44" s="53">
        <f t="shared" si="22"/>
        <v>1</v>
      </c>
      <c r="N44" s="87"/>
      <c r="O44" s="85"/>
      <c r="P44" s="52">
        <f t="shared" si="15"/>
        <v>0</v>
      </c>
      <c r="Q44" s="53">
        <f t="shared" si="16"/>
        <v>0</v>
      </c>
      <c r="R44" s="85">
        <f>'[5]LIM366'!$T$53</f>
        <v>140718</v>
      </c>
      <c r="S44" s="85">
        <f>'[5]LIM366'!$T$54</f>
        <v>21016</v>
      </c>
      <c r="T44" s="52">
        <f t="shared" si="18"/>
        <v>161734</v>
      </c>
      <c r="U44" s="53">
        <f t="shared" si="23"/>
        <v>1.334851503320651</v>
      </c>
    </row>
    <row r="45" spans="1:21" ht="12.75">
      <c r="A45" s="23" t="s">
        <v>34</v>
      </c>
      <c r="B45" s="27" t="s">
        <v>287</v>
      </c>
      <c r="C45" s="23" t="s">
        <v>654</v>
      </c>
      <c r="D45" s="85">
        <f>'[5]LIM367'!$R$53</f>
        <v>409441</v>
      </c>
      <c r="E45" s="85">
        <f>'[5]LIM367'!$R$54</f>
        <v>183242</v>
      </c>
      <c r="F45" s="63">
        <f t="shared" si="12"/>
        <v>592683</v>
      </c>
      <c r="G45" s="87">
        <f>('[14]LIM367'!$D$57)/1000</f>
        <v>395720.424</v>
      </c>
      <c r="H45" s="85">
        <f>('[14]LIM367'!$D$58)/1000</f>
        <v>208664.684</v>
      </c>
      <c r="I45" s="58">
        <f t="shared" si="13"/>
        <v>237542.36299999998</v>
      </c>
      <c r="J45" s="86">
        <f>('[14]LIM367'!$M$57)/1000</f>
        <v>310197.8</v>
      </c>
      <c r="K45" s="87">
        <f>('[14]LIM367'!$M$58)/1000</f>
        <v>-72655.437</v>
      </c>
      <c r="L45" s="52">
        <f t="shared" si="14"/>
        <v>237542.36299999998</v>
      </c>
      <c r="M45" s="53">
        <f t="shared" si="22"/>
        <v>1</v>
      </c>
      <c r="N45" s="87"/>
      <c r="O45" s="85"/>
      <c r="P45" s="52">
        <f t="shared" si="15"/>
        <v>0</v>
      </c>
      <c r="Q45" s="53">
        <f t="shared" si="16"/>
        <v>0</v>
      </c>
      <c r="R45" s="85">
        <f>'[5]LIM367'!$T$53</f>
        <v>382486</v>
      </c>
      <c r="S45" s="85">
        <f>'[5]LIM367'!$T$54</f>
        <v>205801</v>
      </c>
      <c r="T45" s="52">
        <f t="shared" si="18"/>
        <v>588287</v>
      </c>
      <c r="U45" s="53">
        <f t="shared" si="23"/>
        <v>2.476556150112896</v>
      </c>
    </row>
    <row r="46" spans="1:21" ht="12.75">
      <c r="A46" s="23" t="s">
        <v>53</v>
      </c>
      <c r="B46" s="27" t="s">
        <v>288</v>
      </c>
      <c r="C46" s="23" t="s">
        <v>289</v>
      </c>
      <c r="D46" s="85">
        <f>'[5]DC36'!$R$53</f>
        <v>59053</v>
      </c>
      <c r="E46" s="85">
        <f>'[5]DC36'!$R$54</f>
        <v>29305</v>
      </c>
      <c r="F46" s="63">
        <f t="shared" si="12"/>
        <v>88358</v>
      </c>
      <c r="G46" s="87">
        <f>('[14]DC36'!$D$57)/1000</f>
        <v>68709.154</v>
      </c>
      <c r="H46" s="85">
        <f>('[14]DC36'!$D$58)/1000</f>
        <v>26558.116</v>
      </c>
      <c r="I46" s="58">
        <f t="shared" si="13"/>
        <v>94122.064</v>
      </c>
      <c r="J46" s="86">
        <f>('[14]DC36'!$M$57)/1000</f>
        <v>86048.019</v>
      </c>
      <c r="K46" s="87">
        <f>('[14]DC36'!$M$58)/1000</f>
        <v>8074.045</v>
      </c>
      <c r="L46" s="52">
        <f t="shared" si="14"/>
        <v>94122.064</v>
      </c>
      <c r="M46" s="53">
        <f t="shared" si="22"/>
        <v>1</v>
      </c>
      <c r="N46" s="87"/>
      <c r="O46" s="85"/>
      <c r="P46" s="52">
        <f t="shared" si="15"/>
        <v>0</v>
      </c>
      <c r="Q46" s="53">
        <f t="shared" si="16"/>
        <v>0</v>
      </c>
      <c r="R46" s="85">
        <f>'[5]DC36'!$T$53</f>
        <v>78824</v>
      </c>
      <c r="S46" s="85">
        <f>'[5]DC36'!$T$54</f>
        <v>12338</v>
      </c>
      <c r="T46" s="52">
        <f t="shared" si="18"/>
        <v>91162</v>
      </c>
      <c r="U46" s="53">
        <f t="shared" si="23"/>
        <v>0.9685507959111479</v>
      </c>
    </row>
    <row r="47" spans="1:21" ht="16.5">
      <c r="A47" s="24"/>
      <c r="B47" s="80" t="s">
        <v>539</v>
      </c>
      <c r="C47" s="24"/>
      <c r="D47" s="54">
        <f>SUM(D40:D46)</f>
        <v>1167910</v>
      </c>
      <c r="E47" s="54">
        <f>SUM(E40:E46)</f>
        <v>392975</v>
      </c>
      <c r="F47" s="98">
        <f t="shared" si="12"/>
        <v>1560885</v>
      </c>
      <c r="G47" s="61">
        <f>SUM(G40:G46)</f>
        <v>1107095.942</v>
      </c>
      <c r="H47" s="54">
        <f>SUM(H40:H46)</f>
        <v>420938.408</v>
      </c>
      <c r="I47" s="59">
        <f t="shared" si="13"/>
        <v>1074343.1940000001</v>
      </c>
      <c r="J47" s="64">
        <f>SUM(J40:J46)</f>
        <v>1032227.2000000001</v>
      </c>
      <c r="K47" s="61">
        <f>SUM(K40:K46)</f>
        <v>42115.99399999999</v>
      </c>
      <c r="L47" s="54">
        <f t="shared" si="14"/>
        <v>1074343.1940000001</v>
      </c>
      <c r="M47" s="55">
        <f t="shared" si="22"/>
        <v>1</v>
      </c>
      <c r="N47" s="61">
        <f>SUM(N40:N46)</f>
        <v>0</v>
      </c>
      <c r="O47" s="54">
        <f>SUM(O40:O46)</f>
        <v>0</v>
      </c>
      <c r="P47" s="54">
        <f t="shared" si="15"/>
        <v>0</v>
      </c>
      <c r="Q47" s="55">
        <f t="shared" si="16"/>
        <v>0</v>
      </c>
      <c r="R47" s="54">
        <f>SUM(R40:R46)</f>
        <v>1199084</v>
      </c>
      <c r="S47" s="54">
        <f>SUM(S40:S46)</f>
        <v>341538</v>
      </c>
      <c r="T47" s="54">
        <f t="shared" si="18"/>
        <v>1540622</v>
      </c>
      <c r="U47" s="55">
        <f t="shared" si="23"/>
        <v>1.4340129007230438</v>
      </c>
    </row>
    <row r="48" spans="1:21" ht="16.5">
      <c r="A48" s="24"/>
      <c r="B48" s="28"/>
      <c r="C48" s="24"/>
      <c r="D48" s="54"/>
      <c r="E48" s="54"/>
      <c r="F48" s="98"/>
      <c r="G48" s="61"/>
      <c r="H48" s="54"/>
      <c r="I48" s="59"/>
      <c r="J48" s="64"/>
      <c r="K48" s="61"/>
      <c r="L48" s="54"/>
      <c r="M48" s="55"/>
      <c r="N48" s="61"/>
      <c r="O48" s="54"/>
      <c r="P48" s="54"/>
      <c r="Q48" s="55"/>
      <c r="R48" s="54"/>
      <c r="S48" s="54"/>
      <c r="T48" s="54"/>
      <c r="U48" s="55"/>
    </row>
    <row r="49" spans="1:21" ht="16.5">
      <c r="A49" s="24"/>
      <c r="B49" s="81" t="s">
        <v>540</v>
      </c>
      <c r="C49" s="24"/>
      <c r="D49" s="92">
        <f>SUM(D9:D14,D17:D22,D25:D29,D32:D37,D40:D46)</f>
        <v>6475846</v>
      </c>
      <c r="E49" s="92">
        <f aca="true" t="shared" si="24" ref="E49:L49">SUM(E9:E14,E17:E22,E25:E29,E32:E37,E40:E46)</f>
        <v>4833767</v>
      </c>
      <c r="F49" s="95">
        <f t="shared" si="24"/>
        <v>11309613</v>
      </c>
      <c r="G49" s="96">
        <f>SUM(G9:G14,G17:G22,G25:G29,G32:G37,G40:G46)</f>
        <v>5023203.8089999985</v>
      </c>
      <c r="H49" s="92">
        <f>SUM(H9:H14,H17:H22,H25:H29,H32:H37,H40:H46)</f>
        <v>3893745.145</v>
      </c>
      <c r="I49" s="93">
        <f>SUM(I9:I14,I17:I22,I25:I29,I32:I37,I40:I46)</f>
        <v>11217280.294</v>
      </c>
      <c r="J49" s="94">
        <f t="shared" si="24"/>
        <v>6945116.564</v>
      </c>
      <c r="K49" s="92">
        <f t="shared" si="24"/>
        <v>4272163.73</v>
      </c>
      <c r="L49" s="92">
        <f t="shared" si="24"/>
        <v>11217280.294</v>
      </c>
      <c r="M49" s="55">
        <f>IF($I49=0,0,$L49/$I49)</f>
        <v>1</v>
      </c>
      <c r="N49" s="61">
        <f>SUM(N11:N14,N17:N22,N25:N29,N32:N37,N40:N46)</f>
        <v>0</v>
      </c>
      <c r="O49" s="54">
        <f>SUM(O11:O14,O17:O22,O25:O29,O32:O37,O40:O46)</f>
        <v>0</v>
      </c>
      <c r="P49" s="54">
        <f t="shared" si="15"/>
        <v>0</v>
      </c>
      <c r="Q49" s="55">
        <f>IF($P49=0,0,$P49/$I49)</f>
        <v>0</v>
      </c>
      <c r="R49" s="54">
        <f>SUM(R9:R14,R17:R22,R25:R29,R32:R37,R40:R46)</f>
        <v>7077347</v>
      </c>
      <c r="S49" s="54">
        <f>SUM(S9:S14,S17:S22,S25:S29,S32:S37,S40:S46)</f>
        <v>3363241</v>
      </c>
      <c r="T49" s="54">
        <f>SUM(T9:T14,T17:T22,T25:T29,T32:T37,T40:T46)</f>
        <v>10440588</v>
      </c>
      <c r="U49" s="55">
        <f>IF($I49=0,0,$T49/$I49)</f>
        <v>0.9307593040698605</v>
      </c>
    </row>
    <row r="50" spans="1:22" ht="12.75">
      <c r="A50" s="26"/>
      <c r="B50" s="30"/>
      <c r="C50" s="26"/>
      <c r="D50" s="52"/>
      <c r="E50" s="52"/>
      <c r="F50" s="58"/>
      <c r="G50" s="62"/>
      <c r="H50" s="52"/>
      <c r="I50" s="58"/>
      <c r="J50" s="62"/>
      <c r="K50" s="52"/>
      <c r="L50" s="52"/>
      <c r="M50" s="10"/>
      <c r="N50" s="60"/>
      <c r="O50" s="52"/>
      <c r="P50" s="52"/>
      <c r="Q50" s="10"/>
      <c r="R50" s="52"/>
      <c r="S50" s="52"/>
      <c r="T50" s="52"/>
      <c r="U50" s="53"/>
      <c r="V50" s="7"/>
    </row>
    <row r="51" spans="1:22" ht="12.75">
      <c r="A51" s="31"/>
      <c r="B51" s="105" t="s">
        <v>572</v>
      </c>
      <c r="C51" s="31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6"/>
    </row>
    <row r="52" spans="1:22" ht="12.75">
      <c r="A52" s="32"/>
      <c r="B52" s="123" t="s">
        <v>569</v>
      </c>
      <c r="C52" s="32"/>
      <c r="D52" s="16"/>
      <c r="E52" s="16"/>
      <c r="F52" s="16"/>
      <c r="G52" s="16"/>
      <c r="H52" s="16"/>
      <c r="I52" s="16"/>
      <c r="J52" s="112">
        <f>J49-'[11]LP'!Z44</f>
        <v>-6938171447.436</v>
      </c>
      <c r="K52" s="112">
        <f>K49-'[11]LP'!AA44</f>
        <v>-4267891566.27</v>
      </c>
      <c r="L52" s="112">
        <f>L49-'[11]LP'!AB44</f>
        <v>-11206063013.706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ht="12.75">
      <c r="A53" s="32"/>
      <c r="B53" s="33"/>
      <c r="C53" s="32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ht="12.75">
      <c r="A54" s="32"/>
      <c r="B54" s="33"/>
      <c r="C54" s="32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ht="12.75">
      <c r="A55" s="134"/>
      <c r="B55" s="33"/>
      <c r="C55" s="32"/>
      <c r="D55" s="129">
        <f>'[5]Summary'!$R$53-D49</f>
        <v>0</v>
      </c>
      <c r="E55" s="129">
        <f>'[5]Summary'!$R$54-E49</f>
        <v>0</v>
      </c>
      <c r="F55" s="16"/>
      <c r="G55" s="129">
        <f>('[14]Summary'!$D$57)/1000-G49</f>
        <v>0</v>
      </c>
      <c r="H55" s="129">
        <f>('[14]Summary'!$D$58)/1000-H49</f>
        <v>0</v>
      </c>
      <c r="I55" s="129"/>
      <c r="J55" s="129">
        <f>('[14]Summary'!$M$57)/1000-J49</f>
        <v>0</v>
      </c>
      <c r="K55" s="129">
        <f>('[14]Summary'!$M$58)/1000-K49</f>
        <v>0</v>
      </c>
      <c r="L55" s="129"/>
      <c r="M55" s="129"/>
      <c r="N55" s="129"/>
      <c r="O55" s="129"/>
      <c r="P55" s="129">
        <f>$N55+$O55</f>
        <v>0</v>
      </c>
      <c r="Q55" s="129">
        <f>IF($P55=0,0,$P55/$I55)</f>
        <v>0</v>
      </c>
      <c r="R55" s="129">
        <f>'[5]Summary'!$T$53-R49</f>
        <v>0</v>
      </c>
      <c r="S55" s="129">
        <f>'[5]Summary'!$T$54-S49</f>
        <v>0</v>
      </c>
      <c r="T55" s="129"/>
      <c r="U55" s="129"/>
      <c r="V55" s="16"/>
    </row>
    <row r="56" spans="1:22" ht="12.75">
      <c r="A56" s="32"/>
      <c r="B56" s="33"/>
      <c r="C56" s="32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ht="12.75">
      <c r="A57" s="32"/>
      <c r="B57" s="33"/>
      <c r="C57" s="32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ht="12.75">
      <c r="A58" s="32"/>
      <c r="B58" s="33"/>
      <c r="C58" s="32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ht="12.75">
      <c r="A59" s="32"/>
      <c r="B59" s="33"/>
      <c r="C59" s="32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ht="12.75">
      <c r="A60" s="32"/>
      <c r="B60" s="33"/>
      <c r="C60" s="32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ht="12.75">
      <c r="A61" s="32"/>
      <c r="B61" s="33"/>
      <c r="C61" s="32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ht="12.75">
      <c r="A62" s="32"/>
      <c r="B62" s="33"/>
      <c r="C62" s="32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ht="12.75">
      <c r="A63" s="32"/>
      <c r="B63" s="33"/>
      <c r="C63" s="32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ht="12.75">
      <c r="A64" s="32"/>
      <c r="B64" s="33"/>
      <c r="C64" s="32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ht="12.75">
      <c r="A65" s="32"/>
      <c r="B65" s="33"/>
      <c r="C65" s="32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ht="12.75">
      <c r="A66" s="32"/>
      <c r="B66" s="33"/>
      <c r="C66" s="32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ht="12.75">
      <c r="A67" s="32"/>
      <c r="B67" s="33"/>
      <c r="C67" s="32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ht="12.75">
      <c r="A68" s="32"/>
      <c r="B68" s="33"/>
      <c r="C68" s="32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ht="12.75">
      <c r="A69" s="32"/>
      <c r="B69" s="33"/>
      <c r="C69" s="32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ht="12.75">
      <c r="A70" s="32"/>
      <c r="B70" s="33"/>
      <c r="C70" s="32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ht="12.75">
      <c r="A71" s="32"/>
      <c r="B71" s="33"/>
      <c r="C71" s="32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ht="12.75">
      <c r="A72" s="32"/>
      <c r="B72" s="33"/>
      <c r="C72" s="32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ht="12.75">
      <c r="A73" s="32"/>
      <c r="B73" s="33"/>
      <c r="C73" s="32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ht="12.75">
      <c r="A74" s="32"/>
      <c r="B74" s="33"/>
      <c r="C74" s="32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ht="12.75">
      <c r="A75" s="32"/>
      <c r="B75" s="33"/>
      <c r="C75" s="32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ht="12.75">
      <c r="A76" s="32"/>
      <c r="B76" s="33"/>
      <c r="C76" s="32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ht="12.75">
      <c r="A77" s="32"/>
      <c r="B77" s="33"/>
      <c r="C77" s="32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ht="12.75">
      <c r="A78" s="32"/>
      <c r="B78" s="33"/>
      <c r="C78" s="32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ht="12.75">
      <c r="A79" s="32"/>
      <c r="B79" s="33"/>
      <c r="C79" s="32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ht="12.75">
      <c r="A80" s="32"/>
      <c r="B80" s="33"/>
      <c r="C80" s="32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</row>
    <row r="81" spans="1:22" ht="12.75">
      <c r="A81" s="32"/>
      <c r="B81" s="33"/>
      <c r="C81" s="32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22" ht="12.75">
      <c r="A82" s="32"/>
      <c r="B82" s="33"/>
      <c r="C82" s="32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</row>
    <row r="83" spans="1:22" ht="12.75">
      <c r="A83" s="32"/>
      <c r="B83" s="33"/>
      <c r="C83" s="32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</row>
    <row r="84" spans="1:22" ht="12.75">
      <c r="A84" s="32"/>
      <c r="B84" s="33"/>
      <c r="C84" s="32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</row>
    <row r="85" spans="1:22" ht="12.75">
      <c r="A85" s="32"/>
      <c r="B85" s="33"/>
      <c r="C85" s="32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</row>
    <row r="86" spans="1:22" ht="12.75">
      <c r="A86" s="32"/>
      <c r="B86" s="33"/>
      <c r="C86" s="32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</row>
    <row r="87" spans="1:22" ht="12.75">
      <c r="A87" s="32"/>
      <c r="B87" s="33"/>
      <c r="C87" s="32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</row>
    <row r="88" spans="7:14" ht="12.75">
      <c r="G88" s="16"/>
      <c r="H88" s="16"/>
      <c r="I88" s="16"/>
      <c r="J88" s="16"/>
      <c r="K88" s="16"/>
      <c r="L88" s="16"/>
      <c r="M88" s="16"/>
      <c r="N88" s="16"/>
    </row>
    <row r="89" spans="7:14" ht="12.75">
      <c r="G89" s="16"/>
      <c r="H89" s="16"/>
      <c r="I89" s="16"/>
      <c r="J89" s="16"/>
      <c r="K89" s="16"/>
      <c r="L89" s="16"/>
      <c r="M89" s="16"/>
      <c r="N89" s="16"/>
    </row>
    <row r="90" spans="10:14" ht="12.75">
      <c r="J90" s="16"/>
      <c r="K90" s="16"/>
      <c r="L90" s="16"/>
      <c r="M90" s="16"/>
      <c r="N90" s="16"/>
    </row>
    <row r="91" spans="10:14" ht="12.75">
      <c r="J91" s="16"/>
      <c r="K91" s="16"/>
      <c r="L91" s="16"/>
      <c r="M91" s="16"/>
      <c r="N91" s="16"/>
    </row>
    <row r="92" spans="10:14" ht="12.75">
      <c r="J92" s="16"/>
      <c r="K92" s="16"/>
      <c r="L92" s="16"/>
      <c r="M92" s="16"/>
      <c r="N92" s="16"/>
    </row>
    <row r="93" spans="10:14" ht="12.75">
      <c r="J93" s="16"/>
      <c r="K93" s="16"/>
      <c r="L93" s="16"/>
      <c r="M93" s="16"/>
      <c r="N93" s="16"/>
    </row>
    <row r="94" spans="10:14" ht="12.75">
      <c r="J94" s="16"/>
      <c r="K94" s="16"/>
      <c r="L94" s="16"/>
      <c r="M94" s="16"/>
      <c r="N94" s="16"/>
    </row>
    <row r="95" spans="10:14" ht="12.75">
      <c r="J95" s="16"/>
      <c r="K95" s="16"/>
      <c r="L95" s="16"/>
      <c r="M95" s="16"/>
      <c r="N95" s="16"/>
    </row>
    <row r="96" spans="10:14" ht="12.75">
      <c r="J96" s="16"/>
      <c r="K96" s="16"/>
      <c r="L96" s="16"/>
      <c r="M96" s="16"/>
      <c r="N96" s="16"/>
    </row>
    <row r="97" spans="10:14" ht="12.75">
      <c r="J97" s="16"/>
      <c r="K97" s="16"/>
      <c r="L97" s="16"/>
      <c r="M97" s="16"/>
      <c r="N97" s="16"/>
    </row>
    <row r="98" spans="10:14" ht="12.75">
      <c r="J98" s="16"/>
      <c r="K98" s="16"/>
      <c r="L98" s="16"/>
      <c r="M98" s="16"/>
      <c r="N98" s="16"/>
    </row>
  </sheetData>
  <sheetProtection password="F954" sheet="1" objects="1" scenarios="1"/>
  <mergeCells count="5">
    <mergeCell ref="A2:Q2"/>
    <mergeCell ref="R4:U4"/>
    <mergeCell ref="D4:F4"/>
    <mergeCell ref="G4:I4"/>
    <mergeCell ref="N4:Q4"/>
  </mergeCells>
  <conditionalFormatting sqref="A55:IV55">
    <cfRule type="cellIs" priority="1" dxfId="0" operator="notEqual" stopIfTrue="1">
      <formula>0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9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8515625" style="0" customWidth="1"/>
    <col min="3" max="3" width="8.57421875" style="0" customWidth="1"/>
    <col min="4" max="12" width="11.7109375" style="0" customWidth="1"/>
    <col min="13" max="13" width="10.7109375" style="0" customWidth="1"/>
    <col min="14" max="17" width="12.7109375" style="0" hidden="1" customWidth="1"/>
    <col min="18" max="20" width="11.7109375" style="0" customWidth="1"/>
    <col min="21" max="21" width="10.7109375" style="0" customWidth="1"/>
  </cols>
  <sheetData>
    <row r="1" ht="16.5">
      <c r="A1" s="1"/>
    </row>
    <row r="2" spans="1:17" ht="15.75" customHeight="1">
      <c r="A2" s="140" t="s">
        <v>660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21" ht="16.5">
      <c r="A3" s="34"/>
      <c r="B3" s="15"/>
      <c r="C3" s="3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ht="16.5" customHeight="1">
      <c r="A4" s="35"/>
      <c r="B4" s="20"/>
      <c r="C4" s="22"/>
      <c r="D4" s="141" t="s">
        <v>567</v>
      </c>
      <c r="E4" s="142"/>
      <c r="F4" s="143"/>
      <c r="G4" s="141" t="s">
        <v>568</v>
      </c>
      <c r="H4" s="142"/>
      <c r="I4" s="142"/>
      <c r="J4" s="72" t="s">
        <v>661</v>
      </c>
      <c r="K4" s="73"/>
      <c r="L4" s="73"/>
      <c r="M4" s="74"/>
      <c r="N4" s="142" t="s">
        <v>566</v>
      </c>
      <c r="O4" s="142"/>
      <c r="P4" s="142"/>
      <c r="Q4" s="143"/>
      <c r="R4" s="141" t="s">
        <v>510</v>
      </c>
      <c r="S4" s="142"/>
      <c r="T4" s="142"/>
      <c r="U4" s="143"/>
    </row>
    <row r="5" spans="1:21" ht="82.5">
      <c r="A5" s="36"/>
      <c r="B5" s="18" t="s">
        <v>1</v>
      </c>
      <c r="C5" s="21" t="s">
        <v>2</v>
      </c>
      <c r="D5" s="77" t="s">
        <v>3</v>
      </c>
      <c r="E5" s="78" t="s">
        <v>4</v>
      </c>
      <c r="F5" s="78" t="s">
        <v>0</v>
      </c>
      <c r="G5" s="77" t="s">
        <v>3</v>
      </c>
      <c r="H5" s="78" t="s">
        <v>4</v>
      </c>
      <c r="I5" s="78" t="s">
        <v>0</v>
      </c>
      <c r="J5" s="77" t="s">
        <v>3</v>
      </c>
      <c r="K5" s="78" t="s">
        <v>4</v>
      </c>
      <c r="L5" s="78" t="s">
        <v>0</v>
      </c>
      <c r="M5" s="79" t="s">
        <v>5</v>
      </c>
      <c r="N5" s="78" t="s">
        <v>3</v>
      </c>
      <c r="O5" s="78" t="s">
        <v>4</v>
      </c>
      <c r="P5" s="78" t="s">
        <v>0</v>
      </c>
      <c r="Q5" s="79" t="s">
        <v>5</v>
      </c>
      <c r="R5" s="77" t="s">
        <v>3</v>
      </c>
      <c r="S5" s="78" t="s">
        <v>4</v>
      </c>
      <c r="T5" s="78" t="s">
        <v>0</v>
      </c>
      <c r="U5" s="79" t="s">
        <v>5</v>
      </c>
    </row>
    <row r="6" spans="1:21" ht="16.5">
      <c r="A6" s="37"/>
      <c r="B6" s="3"/>
      <c r="C6" s="3"/>
      <c r="D6" s="4"/>
      <c r="E6" s="12"/>
      <c r="F6" s="11"/>
      <c r="G6" s="4"/>
      <c r="H6" s="12"/>
      <c r="I6" s="15"/>
      <c r="J6" s="70"/>
      <c r="K6" s="12"/>
      <c r="L6" s="12"/>
      <c r="M6" s="71"/>
      <c r="N6" s="15"/>
      <c r="O6" s="12"/>
      <c r="P6" s="12"/>
      <c r="Q6" s="11"/>
      <c r="R6" s="4"/>
      <c r="S6" s="12"/>
      <c r="T6" s="12"/>
      <c r="U6" s="11"/>
    </row>
    <row r="7" spans="1:21" ht="16.5">
      <c r="A7" s="5"/>
      <c r="B7" s="5" t="s">
        <v>17</v>
      </c>
      <c r="C7" s="6"/>
      <c r="D7" s="7"/>
      <c r="E7" s="13"/>
      <c r="F7" s="10"/>
      <c r="G7" s="7"/>
      <c r="H7" s="13"/>
      <c r="I7" s="16"/>
      <c r="J7" s="50"/>
      <c r="K7" s="13"/>
      <c r="L7" s="13"/>
      <c r="M7" s="51"/>
      <c r="N7" s="16"/>
      <c r="O7" s="13"/>
      <c r="P7" s="13"/>
      <c r="Q7" s="10"/>
      <c r="R7" s="7"/>
      <c r="S7" s="13"/>
      <c r="T7" s="13"/>
      <c r="U7" s="10"/>
    </row>
    <row r="8" spans="1:21" ht="16.5">
      <c r="A8" s="5"/>
      <c r="B8" s="6"/>
      <c r="C8" s="6"/>
      <c r="D8" s="7"/>
      <c r="E8" s="13"/>
      <c r="F8" s="10"/>
      <c r="G8" s="7"/>
      <c r="H8" s="13"/>
      <c r="I8" s="16"/>
      <c r="J8" s="50"/>
      <c r="K8" s="13"/>
      <c r="L8" s="13"/>
      <c r="M8" s="51"/>
      <c r="N8" s="16"/>
      <c r="O8" s="13"/>
      <c r="P8" s="13"/>
      <c r="Q8" s="10"/>
      <c r="R8" s="7"/>
      <c r="S8" s="13"/>
      <c r="T8" s="13"/>
      <c r="U8" s="10"/>
    </row>
    <row r="9" spans="1:21" ht="12.75">
      <c r="A9" s="23" t="s">
        <v>34</v>
      </c>
      <c r="B9" s="27" t="s">
        <v>297</v>
      </c>
      <c r="C9" s="23" t="s">
        <v>298</v>
      </c>
      <c r="D9" s="85">
        <f>'[6]MP301'!$R$53</f>
        <v>155084</v>
      </c>
      <c r="E9" s="85">
        <f>'[6]MP301'!$R$54</f>
        <v>69443</v>
      </c>
      <c r="F9" s="63">
        <f>$D9+$E9</f>
        <v>224527</v>
      </c>
      <c r="G9" s="87">
        <f>('[15]MP301'!$D$57)/1000</f>
        <v>173721.113</v>
      </c>
      <c r="H9" s="85">
        <f>('[15]MP301'!$D$58)/1000</f>
        <v>67003.378</v>
      </c>
      <c r="I9" s="58">
        <f aca="true" t="shared" si="0" ref="I9:I36">$J9+$K9</f>
        <v>136151.499</v>
      </c>
      <c r="J9" s="86">
        <f>('[15]MP301'!$M$57)/1000</f>
        <v>136151.499</v>
      </c>
      <c r="K9" s="87">
        <f>('[15]MP301'!$M$58)/1000</f>
        <v>0</v>
      </c>
      <c r="L9" s="52">
        <f aca="true" t="shared" si="1" ref="L9:L36">$J9+$K9</f>
        <v>136151.499</v>
      </c>
      <c r="M9" s="53">
        <f aca="true" t="shared" si="2" ref="M9:M17">IF($I9=0,0,$L9/$I9)</f>
        <v>1</v>
      </c>
      <c r="N9" s="87"/>
      <c r="O9" s="85"/>
      <c r="P9" s="52">
        <f>$N9+$O9</f>
        <v>0</v>
      </c>
      <c r="Q9" s="53">
        <f>IF($P9=0,0,$P9/$I9)</f>
        <v>0</v>
      </c>
      <c r="R9" s="85">
        <f>'[6]MP301'!$T$53</f>
        <v>175860</v>
      </c>
      <c r="S9" s="85">
        <f>'[6]MP301'!$T$54</f>
        <v>39915</v>
      </c>
      <c r="T9" s="52">
        <f aca="true" t="shared" si="3" ref="T9:T17">$R9+$S9</f>
        <v>215775</v>
      </c>
      <c r="U9" s="53">
        <f aca="true" t="shared" si="4" ref="U9:U17">IF($I9=0,0,$T9/$I9)</f>
        <v>1.5848154562000083</v>
      </c>
    </row>
    <row r="10" spans="1:21" ht="12.75">
      <c r="A10" s="23" t="s">
        <v>34</v>
      </c>
      <c r="B10" s="27" t="s">
        <v>299</v>
      </c>
      <c r="C10" s="23" t="s">
        <v>300</v>
      </c>
      <c r="D10" s="85">
        <f>'[6]MP302'!$R$53</f>
        <v>294972</v>
      </c>
      <c r="E10" s="85">
        <f>'[6]MP302'!$R$54</f>
        <v>53599</v>
      </c>
      <c r="F10" s="63">
        <f aca="true" t="shared" si="5" ref="F10:F36">$D10+$E10</f>
        <v>348571</v>
      </c>
      <c r="G10" s="87">
        <f>('[15]MP302'!$D$57)/1000</f>
        <v>271676.65</v>
      </c>
      <c r="H10" s="85">
        <f>('[15]MP302'!$D$58)/1000</f>
        <v>49298.4</v>
      </c>
      <c r="I10" s="58">
        <f t="shared" si="0"/>
        <v>192000.814</v>
      </c>
      <c r="J10" s="86">
        <f>('[15]MP302'!$M$57)/1000</f>
        <v>176215.728</v>
      </c>
      <c r="K10" s="87">
        <f>('[15]MP302'!$M$58)/1000</f>
        <v>15785.086</v>
      </c>
      <c r="L10" s="52">
        <f t="shared" si="1"/>
        <v>192000.814</v>
      </c>
      <c r="M10" s="53">
        <f t="shared" si="2"/>
        <v>1</v>
      </c>
      <c r="N10" s="87"/>
      <c r="O10" s="85"/>
      <c r="P10" s="52">
        <f aca="true" t="shared" si="6" ref="P10:P36">$N10+$O10</f>
        <v>0</v>
      </c>
      <c r="Q10" s="53">
        <f aca="true" t="shared" si="7" ref="Q10:Q36">IF($P10=0,0,$P10/$I10)</f>
        <v>0</v>
      </c>
      <c r="R10" s="85">
        <f>'[6]MP302'!$T$53</f>
        <v>266497</v>
      </c>
      <c r="S10" s="85">
        <f>'[6]MP302'!$T$54</f>
        <v>41595</v>
      </c>
      <c r="T10" s="52">
        <f t="shared" si="3"/>
        <v>308092</v>
      </c>
      <c r="U10" s="53">
        <f t="shared" si="4"/>
        <v>1.6046390303324443</v>
      </c>
    </row>
    <row r="11" spans="1:21" ht="12.75">
      <c r="A11" s="23" t="s">
        <v>34</v>
      </c>
      <c r="B11" s="27" t="s">
        <v>301</v>
      </c>
      <c r="C11" s="23" t="s">
        <v>302</v>
      </c>
      <c r="D11" s="85">
        <f>'[6]MP303'!$R$53</f>
        <v>172017</v>
      </c>
      <c r="E11" s="85">
        <f>'[6]MP303'!$R$54</f>
        <v>70694</v>
      </c>
      <c r="F11" s="63">
        <f t="shared" si="5"/>
        <v>242711</v>
      </c>
      <c r="G11" s="87">
        <f>('[15]MP303'!$D$57)/1000</f>
        <v>160723.401</v>
      </c>
      <c r="H11" s="85">
        <f>('[15]MP303'!$D$58)/1000</f>
        <v>70948.113</v>
      </c>
      <c r="I11" s="58">
        <f t="shared" si="0"/>
        <v>154711.774</v>
      </c>
      <c r="J11" s="86">
        <f>('[15]MP303'!$M$57)/1000</f>
        <v>111503.916</v>
      </c>
      <c r="K11" s="87">
        <f>('[15]MP303'!$M$58)/1000</f>
        <v>43207.858</v>
      </c>
      <c r="L11" s="52">
        <f t="shared" si="1"/>
        <v>154711.774</v>
      </c>
      <c r="M11" s="53">
        <f t="shared" si="2"/>
        <v>1</v>
      </c>
      <c r="N11" s="87"/>
      <c r="O11" s="85"/>
      <c r="P11" s="52">
        <f t="shared" si="6"/>
        <v>0</v>
      </c>
      <c r="Q11" s="53">
        <f t="shared" si="7"/>
        <v>0</v>
      </c>
      <c r="R11" s="85">
        <f>'[6]MP303'!$T$53</f>
        <v>111504</v>
      </c>
      <c r="S11" s="85">
        <f>'[6]MP303'!$T$54</f>
        <v>43207</v>
      </c>
      <c r="T11" s="52">
        <f t="shared" si="3"/>
        <v>154711</v>
      </c>
      <c r="U11" s="53">
        <f t="shared" si="4"/>
        <v>0.9999949971486979</v>
      </c>
    </row>
    <row r="12" spans="1:21" ht="12.75">
      <c r="A12" s="23" t="s">
        <v>34</v>
      </c>
      <c r="B12" s="27" t="s">
        <v>303</v>
      </c>
      <c r="C12" s="23" t="s">
        <v>304</v>
      </c>
      <c r="D12" s="85">
        <f>'[6]MP304'!$R$53</f>
        <v>102247</v>
      </c>
      <c r="E12" s="85">
        <f>'[6]MP304'!$R$54</f>
        <v>9260</v>
      </c>
      <c r="F12" s="63">
        <f t="shared" si="5"/>
        <v>111507</v>
      </c>
      <c r="G12" s="87">
        <f>('[15]MP304'!$D$57)/1000</f>
        <v>144780.561</v>
      </c>
      <c r="H12" s="85">
        <f>('[15]MP304'!$D$58)/1000</f>
        <v>30776</v>
      </c>
      <c r="I12" s="58">
        <f t="shared" si="0"/>
        <v>1317495.512</v>
      </c>
      <c r="J12" s="86">
        <f>('[15]MP304'!$M$57)/1000</f>
        <v>1317495.512</v>
      </c>
      <c r="K12" s="87">
        <f>('[15]MP304'!$M$58)/1000</f>
        <v>0</v>
      </c>
      <c r="L12" s="52">
        <f t="shared" si="1"/>
        <v>1317495.512</v>
      </c>
      <c r="M12" s="53">
        <f t="shared" si="2"/>
        <v>1</v>
      </c>
      <c r="N12" s="87"/>
      <c r="O12" s="85"/>
      <c r="P12" s="52">
        <f t="shared" si="6"/>
        <v>0</v>
      </c>
      <c r="Q12" s="53">
        <f t="shared" si="7"/>
        <v>0</v>
      </c>
      <c r="R12" s="85">
        <f>'[6]MP304'!$T$53</f>
        <v>109456</v>
      </c>
      <c r="S12" s="85">
        <f>'[6]MP304'!$T$54</f>
        <v>18777</v>
      </c>
      <c r="T12" s="52">
        <f t="shared" si="3"/>
        <v>128233</v>
      </c>
      <c r="U12" s="53">
        <f t="shared" si="4"/>
        <v>0.0973308818375694</v>
      </c>
    </row>
    <row r="13" spans="1:21" ht="12.75">
      <c r="A13" s="23" t="s">
        <v>34</v>
      </c>
      <c r="B13" s="27" t="s">
        <v>305</v>
      </c>
      <c r="C13" s="23" t="s">
        <v>306</v>
      </c>
      <c r="D13" s="85">
        <f>'[6]MP305'!$R$53</f>
        <v>251628</v>
      </c>
      <c r="E13" s="85">
        <f>'[6]MP305'!$R$54</f>
        <v>0</v>
      </c>
      <c r="F13" s="63">
        <f t="shared" si="5"/>
        <v>251628</v>
      </c>
      <c r="G13" s="87">
        <f>('[15]MP305'!$D$57)/1000</f>
        <v>262569.683</v>
      </c>
      <c r="H13" s="85">
        <f>('[15]MP305'!$D$58)/1000</f>
        <v>0</v>
      </c>
      <c r="I13" s="58">
        <f t="shared" si="0"/>
        <v>207716.575</v>
      </c>
      <c r="J13" s="86">
        <f>('[15]MP305'!$M$57)/1000</f>
        <v>190091.245</v>
      </c>
      <c r="K13" s="87">
        <f>('[15]MP305'!$M$58)/1000</f>
        <v>17625.33</v>
      </c>
      <c r="L13" s="52">
        <f t="shared" si="1"/>
        <v>207716.575</v>
      </c>
      <c r="M13" s="53">
        <f t="shared" si="2"/>
        <v>1</v>
      </c>
      <c r="N13" s="87"/>
      <c r="O13" s="85"/>
      <c r="P13" s="52">
        <f t="shared" si="6"/>
        <v>0</v>
      </c>
      <c r="Q13" s="53">
        <f t="shared" si="7"/>
        <v>0</v>
      </c>
      <c r="R13" s="85">
        <f>'[6]MP305'!$T$53</f>
        <v>268895</v>
      </c>
      <c r="S13" s="85">
        <f>'[6]MP305'!$T$54</f>
        <v>23924</v>
      </c>
      <c r="T13" s="52">
        <f t="shared" si="3"/>
        <v>292819</v>
      </c>
      <c r="U13" s="53">
        <f t="shared" si="4"/>
        <v>1.409704545725347</v>
      </c>
    </row>
    <row r="14" spans="1:21" ht="12.75">
      <c r="A14" s="23" t="s">
        <v>34</v>
      </c>
      <c r="B14" s="27" t="s">
        <v>307</v>
      </c>
      <c r="C14" s="23" t="s">
        <v>308</v>
      </c>
      <c r="D14" s="85">
        <f>'[6]MP306'!$R$53</f>
        <v>84357</v>
      </c>
      <c r="E14" s="85">
        <f>'[6]MP306'!$R$54</f>
        <v>38525</v>
      </c>
      <c r="F14" s="63">
        <f t="shared" si="5"/>
        <v>122882</v>
      </c>
      <c r="G14" s="87">
        <f>('[15]MP306'!$D$57)/1000</f>
        <v>94735.359</v>
      </c>
      <c r="H14" s="85">
        <f>('[15]MP306'!$D$58)/1000</f>
        <v>38524.72</v>
      </c>
      <c r="I14" s="58">
        <f t="shared" si="0"/>
        <v>67241.215</v>
      </c>
      <c r="J14" s="86">
        <f>('[15]MP306'!$M$57)/1000</f>
        <v>46473.23</v>
      </c>
      <c r="K14" s="87">
        <f>('[15]MP306'!$M$58)/1000</f>
        <v>20767.985</v>
      </c>
      <c r="L14" s="52">
        <f t="shared" si="1"/>
        <v>67241.215</v>
      </c>
      <c r="M14" s="53">
        <f t="shared" si="2"/>
        <v>1</v>
      </c>
      <c r="N14" s="87"/>
      <c r="O14" s="85"/>
      <c r="P14" s="52">
        <f t="shared" si="6"/>
        <v>0</v>
      </c>
      <c r="Q14" s="53">
        <f t="shared" si="7"/>
        <v>0</v>
      </c>
      <c r="R14" s="85">
        <f>'[6]MP306'!$T$53</f>
        <v>120921</v>
      </c>
      <c r="S14" s="85">
        <f>'[6]MP306'!$T$54</f>
        <v>24130</v>
      </c>
      <c r="T14" s="52">
        <f t="shared" si="3"/>
        <v>145051</v>
      </c>
      <c r="U14" s="53">
        <f t="shared" si="4"/>
        <v>2.157173989196953</v>
      </c>
    </row>
    <row r="15" spans="1:21" ht="12.75">
      <c r="A15" s="23" t="s">
        <v>34</v>
      </c>
      <c r="B15" s="27" t="s">
        <v>309</v>
      </c>
      <c r="C15" s="23" t="s">
        <v>310</v>
      </c>
      <c r="D15" s="85">
        <f>'[6]MP307'!$R$53</f>
        <v>813377</v>
      </c>
      <c r="E15" s="85">
        <f>'[6]MP307'!$R$54</f>
        <v>108670</v>
      </c>
      <c r="F15" s="63">
        <f t="shared" si="5"/>
        <v>922047</v>
      </c>
      <c r="G15" s="87">
        <f>('[15]MP307'!$D$57)/1000</f>
        <v>805772.25</v>
      </c>
      <c r="H15" s="85">
        <f>('[15]MP307'!$D$58)/1000</f>
        <v>108670.335</v>
      </c>
      <c r="I15" s="58">
        <f t="shared" si="0"/>
        <v>846443.017</v>
      </c>
      <c r="J15" s="86">
        <f>('[15]MP307'!$M$57)/1000</f>
        <v>786213.627</v>
      </c>
      <c r="K15" s="87">
        <f>('[15]MP307'!$M$58)/1000</f>
        <v>60229.39</v>
      </c>
      <c r="L15" s="52">
        <f t="shared" si="1"/>
        <v>846443.017</v>
      </c>
      <c r="M15" s="53">
        <f t="shared" si="2"/>
        <v>1</v>
      </c>
      <c r="N15" s="87"/>
      <c r="O15" s="85"/>
      <c r="P15" s="52">
        <f t="shared" si="6"/>
        <v>0</v>
      </c>
      <c r="Q15" s="53">
        <f t="shared" si="7"/>
        <v>0</v>
      </c>
      <c r="R15" s="85">
        <f>'[6]MP307'!$T$53</f>
        <v>1129897</v>
      </c>
      <c r="S15" s="85">
        <f>'[6]MP307'!$T$54</f>
        <v>123264</v>
      </c>
      <c r="T15" s="52">
        <f t="shared" si="3"/>
        <v>1253161</v>
      </c>
      <c r="U15" s="53">
        <f t="shared" si="4"/>
        <v>1.4805024967203433</v>
      </c>
    </row>
    <row r="16" spans="1:21" ht="12.75">
      <c r="A16" s="23" t="s">
        <v>53</v>
      </c>
      <c r="B16" s="27" t="s">
        <v>311</v>
      </c>
      <c r="C16" s="23" t="s">
        <v>312</v>
      </c>
      <c r="D16" s="85">
        <f>'[6]DC30'!$R$53</f>
        <v>88098</v>
      </c>
      <c r="E16" s="85">
        <f>'[6]DC30'!$R$54</f>
        <v>94000</v>
      </c>
      <c r="F16" s="63">
        <f t="shared" si="5"/>
        <v>182098</v>
      </c>
      <c r="G16" s="87">
        <f>('[15]DC30'!$D$57)/1000</f>
        <v>294232.884</v>
      </c>
      <c r="H16" s="85">
        <f>('[15]DC30'!$D$58)/1000</f>
        <v>90004.315</v>
      </c>
      <c r="I16" s="58">
        <f t="shared" si="0"/>
        <v>341685.447</v>
      </c>
      <c r="J16" s="86">
        <f>('[15]DC30'!$M$57)/1000</f>
        <v>235378.234</v>
      </c>
      <c r="K16" s="87">
        <f>('[15]DC30'!$M$58)/1000</f>
        <v>106307.213</v>
      </c>
      <c r="L16" s="52">
        <f t="shared" si="1"/>
        <v>341685.447</v>
      </c>
      <c r="M16" s="53">
        <f t="shared" si="2"/>
        <v>1</v>
      </c>
      <c r="N16" s="87"/>
      <c r="O16" s="85"/>
      <c r="P16" s="52">
        <f t="shared" si="6"/>
        <v>0</v>
      </c>
      <c r="Q16" s="53">
        <f t="shared" si="7"/>
        <v>0</v>
      </c>
      <c r="R16" s="85">
        <f>'[6]DC30'!$T$53</f>
        <v>279832</v>
      </c>
      <c r="S16" s="85">
        <f>'[6]DC30'!$T$54</f>
        <v>110504</v>
      </c>
      <c r="T16" s="52">
        <f t="shared" si="3"/>
        <v>390336</v>
      </c>
      <c r="U16" s="53">
        <f t="shared" si="4"/>
        <v>1.1423840360400248</v>
      </c>
    </row>
    <row r="17" spans="1:21" ht="16.5">
      <c r="A17" s="24"/>
      <c r="B17" s="80" t="s">
        <v>541</v>
      </c>
      <c r="C17" s="24"/>
      <c r="D17" s="54">
        <f>SUM(D9:D16)</f>
        <v>1961780</v>
      </c>
      <c r="E17" s="54">
        <f>SUM(E9:E16)</f>
        <v>444191</v>
      </c>
      <c r="F17" s="98">
        <f t="shared" si="5"/>
        <v>2405971</v>
      </c>
      <c r="G17" s="61">
        <f>SUM(G9:G16)</f>
        <v>2208211.901</v>
      </c>
      <c r="H17" s="54">
        <f>SUM(H9:H16)</f>
        <v>455225.261</v>
      </c>
      <c r="I17" s="59">
        <f t="shared" si="0"/>
        <v>3263445.8530000006</v>
      </c>
      <c r="J17" s="64">
        <f>SUM(J9:J16)</f>
        <v>2999522.9910000004</v>
      </c>
      <c r="K17" s="61">
        <f>SUM(K9:K16)</f>
        <v>263922.862</v>
      </c>
      <c r="L17" s="54">
        <f t="shared" si="1"/>
        <v>3263445.8530000006</v>
      </c>
      <c r="M17" s="55">
        <f t="shared" si="2"/>
        <v>1</v>
      </c>
      <c r="N17" s="61">
        <f>SUM(N9:N16)</f>
        <v>0</v>
      </c>
      <c r="O17" s="54">
        <f>SUM(O9:O16)</f>
        <v>0</v>
      </c>
      <c r="P17" s="54">
        <f>$N17+$O17</f>
        <v>0</v>
      </c>
      <c r="Q17" s="55">
        <f t="shared" si="7"/>
        <v>0</v>
      </c>
      <c r="R17" s="54">
        <f>SUM(R9:R16)</f>
        <v>2462862</v>
      </c>
      <c r="S17" s="54">
        <f>SUM(S9:S16)</f>
        <v>425316</v>
      </c>
      <c r="T17" s="54">
        <f t="shared" si="3"/>
        <v>2888178</v>
      </c>
      <c r="U17" s="55">
        <f t="shared" si="4"/>
        <v>0.8850087086154573</v>
      </c>
    </row>
    <row r="18" spans="1:21" ht="16.5">
      <c r="A18" s="24"/>
      <c r="B18" s="28"/>
      <c r="C18" s="24"/>
      <c r="D18" s="54"/>
      <c r="E18" s="54"/>
      <c r="F18" s="98"/>
      <c r="G18" s="61"/>
      <c r="H18" s="54"/>
      <c r="I18" s="59"/>
      <c r="J18" s="64"/>
      <c r="K18" s="61"/>
      <c r="L18" s="54"/>
      <c r="M18" s="55"/>
      <c r="N18" s="61"/>
      <c r="O18" s="54"/>
      <c r="P18" s="54"/>
      <c r="Q18" s="55"/>
      <c r="R18" s="54"/>
      <c r="S18" s="54"/>
      <c r="T18" s="54"/>
      <c r="U18" s="55"/>
    </row>
    <row r="19" spans="1:21" ht="12.75">
      <c r="A19" s="23" t="s">
        <v>34</v>
      </c>
      <c r="B19" s="27" t="s">
        <v>313</v>
      </c>
      <c r="C19" s="23" t="s">
        <v>314</v>
      </c>
      <c r="D19" s="85">
        <f>'[6]MP311'!$R$53</f>
        <v>153200</v>
      </c>
      <c r="E19" s="85">
        <f>'[6]MP311'!$R$54</f>
        <v>45263</v>
      </c>
      <c r="F19" s="63">
        <f t="shared" si="5"/>
        <v>198463</v>
      </c>
      <c r="G19" s="87">
        <f>('[15]MP311'!$D$57)/1000</f>
        <v>154659.769</v>
      </c>
      <c r="H19" s="85">
        <f>('[15]MP311'!$D$58)/1000</f>
        <v>45262.978</v>
      </c>
      <c r="I19" s="58">
        <f t="shared" si="0"/>
        <v>179920.058</v>
      </c>
      <c r="J19" s="86">
        <f>('[15]MP311'!$M$57)/1000</f>
        <v>174772.531</v>
      </c>
      <c r="K19" s="87">
        <f>('[15]MP311'!$M$58)/1000</f>
        <v>5147.527</v>
      </c>
      <c r="L19" s="52">
        <f t="shared" si="1"/>
        <v>179920.058</v>
      </c>
      <c r="M19" s="53">
        <f aca="true" t="shared" si="8" ref="M19:M26">IF($I19=0,0,$L19/$I19)</f>
        <v>1</v>
      </c>
      <c r="N19" s="87"/>
      <c r="O19" s="85"/>
      <c r="P19" s="52">
        <f t="shared" si="6"/>
        <v>0</v>
      </c>
      <c r="Q19" s="53">
        <f t="shared" si="7"/>
        <v>0</v>
      </c>
      <c r="R19" s="85">
        <f>'[6]MP311'!$T$53</f>
        <v>174772</v>
      </c>
      <c r="S19" s="85">
        <f>'[6]MP311'!$T$54</f>
        <v>5147</v>
      </c>
      <c r="T19" s="52">
        <f aca="true" t="shared" si="9" ref="T19:T36">$R19+$S19</f>
        <v>179919</v>
      </c>
      <c r="U19" s="53">
        <f aca="true" t="shared" si="10" ref="U19:U26">IF($I19=0,0,$T19/$I19)</f>
        <v>0.9999941196106107</v>
      </c>
    </row>
    <row r="20" spans="1:21" ht="12.75">
      <c r="A20" s="23" t="s">
        <v>34</v>
      </c>
      <c r="B20" s="27" t="s">
        <v>315</v>
      </c>
      <c r="C20" s="23" t="s">
        <v>316</v>
      </c>
      <c r="D20" s="85">
        <f>'[6]MP312'!$R$53</f>
        <v>1057138</v>
      </c>
      <c r="E20" s="85">
        <f>'[6]MP312'!$R$54</f>
        <v>229397</v>
      </c>
      <c r="F20" s="63">
        <f t="shared" si="5"/>
        <v>1286535</v>
      </c>
      <c r="G20" s="87">
        <f>('[15]MP312'!$D$57)/1000</f>
        <v>959634.711</v>
      </c>
      <c r="H20" s="85">
        <f>('[15]MP312'!$D$58)/1000</f>
        <v>328378.019</v>
      </c>
      <c r="I20" s="58">
        <f t="shared" si="0"/>
        <v>951148.6880000001</v>
      </c>
      <c r="J20" s="86">
        <f>('[15]MP312'!$M$57)/1000</f>
        <v>875582.479</v>
      </c>
      <c r="K20" s="87">
        <f>('[15]MP312'!$M$58)/1000</f>
        <v>75566.209</v>
      </c>
      <c r="L20" s="52">
        <f t="shared" si="1"/>
        <v>951148.6880000001</v>
      </c>
      <c r="M20" s="53">
        <f t="shared" si="8"/>
        <v>1</v>
      </c>
      <c r="N20" s="87"/>
      <c r="O20" s="85"/>
      <c r="P20" s="52">
        <f t="shared" si="6"/>
        <v>0</v>
      </c>
      <c r="Q20" s="53">
        <f t="shared" si="7"/>
        <v>0</v>
      </c>
      <c r="R20" s="85">
        <f>'[6]MP312'!$T$53</f>
        <v>1153327</v>
      </c>
      <c r="S20" s="85">
        <f>'[6]MP312'!$T$54</f>
        <v>129139</v>
      </c>
      <c r="T20" s="52">
        <f t="shared" si="9"/>
        <v>1282466</v>
      </c>
      <c r="U20" s="53">
        <f t="shared" si="10"/>
        <v>1.3483338790033634</v>
      </c>
    </row>
    <row r="21" spans="1:21" ht="12.75">
      <c r="A21" s="23" t="s">
        <v>34</v>
      </c>
      <c r="B21" s="27" t="s">
        <v>317</v>
      </c>
      <c r="C21" s="23" t="s">
        <v>318</v>
      </c>
      <c r="D21" s="85">
        <f>'[6]MP313'!$R$53</f>
        <v>576743</v>
      </c>
      <c r="E21" s="85">
        <f>'[6]MP313'!$R$54</f>
        <v>368084</v>
      </c>
      <c r="F21" s="63">
        <f t="shared" si="5"/>
        <v>944827</v>
      </c>
      <c r="G21" s="87">
        <f>('[15]MP313'!$D$57)/1000</f>
        <v>663046.012</v>
      </c>
      <c r="H21" s="85">
        <f>('[15]MP313'!$D$58)/1000</f>
        <v>355399.382</v>
      </c>
      <c r="I21" s="58">
        <f t="shared" si="0"/>
        <v>784151.608</v>
      </c>
      <c r="J21" s="86">
        <f>('[15]MP313'!$M$57)/1000</f>
        <v>633632.329</v>
      </c>
      <c r="K21" s="87">
        <f>('[15]MP313'!$M$58)/1000</f>
        <v>150519.279</v>
      </c>
      <c r="L21" s="52">
        <f t="shared" si="1"/>
        <v>784151.608</v>
      </c>
      <c r="M21" s="53">
        <f t="shared" si="8"/>
        <v>1</v>
      </c>
      <c r="N21" s="87"/>
      <c r="O21" s="85"/>
      <c r="P21" s="52">
        <f t="shared" si="6"/>
        <v>0</v>
      </c>
      <c r="Q21" s="53">
        <f t="shared" si="7"/>
        <v>0</v>
      </c>
      <c r="R21" s="85">
        <f>'[6]MP313'!$T$53</f>
        <v>663043</v>
      </c>
      <c r="S21" s="85">
        <f>'[6]MP313'!$T$54</f>
        <v>187546</v>
      </c>
      <c r="T21" s="52">
        <f t="shared" si="9"/>
        <v>850589</v>
      </c>
      <c r="U21" s="53">
        <f t="shared" si="10"/>
        <v>1.084725187479307</v>
      </c>
    </row>
    <row r="22" spans="1:21" ht="12.75">
      <c r="A22" s="23" t="s">
        <v>34</v>
      </c>
      <c r="B22" s="27" t="s">
        <v>319</v>
      </c>
      <c r="C22" s="23" t="s">
        <v>320</v>
      </c>
      <c r="D22" s="85">
        <f>'[6]MP314'!$R$53</f>
        <v>100090</v>
      </c>
      <c r="E22" s="85">
        <f>'[6]MP314'!$R$54</f>
        <v>21904</v>
      </c>
      <c r="F22" s="63">
        <f t="shared" si="5"/>
        <v>121994</v>
      </c>
      <c r="G22" s="87">
        <f>('[15]MP314'!$D$57)/1000</f>
        <v>102390.967</v>
      </c>
      <c r="H22" s="85">
        <f>('[15]MP314'!$D$58)/1000</f>
        <v>21904</v>
      </c>
      <c r="I22" s="58">
        <f t="shared" si="0"/>
        <v>82341.922</v>
      </c>
      <c r="J22" s="86">
        <f>('[15]MP314'!$M$57)/1000</f>
        <v>77823.879</v>
      </c>
      <c r="K22" s="87">
        <f>('[15]MP314'!$M$58)/1000</f>
        <v>4518.043</v>
      </c>
      <c r="L22" s="52">
        <f t="shared" si="1"/>
        <v>82341.922</v>
      </c>
      <c r="M22" s="53">
        <f t="shared" si="8"/>
        <v>1</v>
      </c>
      <c r="N22" s="87"/>
      <c r="O22" s="85"/>
      <c r="P22" s="52">
        <f t="shared" si="6"/>
        <v>0</v>
      </c>
      <c r="Q22" s="53">
        <f t="shared" si="7"/>
        <v>0</v>
      </c>
      <c r="R22" s="85">
        <f>'[6]MP314'!$T$53</f>
        <v>98216</v>
      </c>
      <c r="S22" s="85">
        <f>'[6]MP314'!$T$54</f>
        <v>505</v>
      </c>
      <c r="T22" s="52">
        <f t="shared" si="9"/>
        <v>98721</v>
      </c>
      <c r="U22" s="53">
        <f t="shared" si="10"/>
        <v>1.1989154200214078</v>
      </c>
    </row>
    <row r="23" spans="1:21" ht="12.75">
      <c r="A23" s="23" t="s">
        <v>34</v>
      </c>
      <c r="B23" s="27" t="s">
        <v>321</v>
      </c>
      <c r="C23" s="23" t="s">
        <v>322</v>
      </c>
      <c r="D23" s="85">
        <f>'[6]MP315'!$R$53</f>
        <v>168076</v>
      </c>
      <c r="E23" s="85">
        <f>'[6]MP315'!$R$54</f>
        <v>60615</v>
      </c>
      <c r="F23" s="63">
        <f t="shared" si="5"/>
        <v>228691</v>
      </c>
      <c r="G23" s="87">
        <f>('[15]MP315'!$D$57)/1000</f>
        <v>269661.793</v>
      </c>
      <c r="H23" s="85">
        <f>('[15]MP315'!$D$58)/1000</f>
        <v>0</v>
      </c>
      <c r="I23" s="58">
        <f t="shared" si="0"/>
        <v>5997.938</v>
      </c>
      <c r="J23" s="86">
        <f>('[15]MP315'!$M$57)/1000</f>
        <v>5997.938</v>
      </c>
      <c r="K23" s="87">
        <f>('[15]MP315'!$M$58)/1000</f>
        <v>0</v>
      </c>
      <c r="L23" s="52">
        <f t="shared" si="1"/>
        <v>5997.938</v>
      </c>
      <c r="M23" s="53">
        <f t="shared" si="8"/>
        <v>1</v>
      </c>
      <c r="N23" s="87"/>
      <c r="O23" s="85"/>
      <c r="P23" s="52">
        <f t="shared" si="6"/>
        <v>0</v>
      </c>
      <c r="Q23" s="53">
        <f t="shared" si="7"/>
        <v>0</v>
      </c>
      <c r="R23" s="85">
        <f>'[6]MP315'!$T$53</f>
        <v>149953</v>
      </c>
      <c r="S23" s="85">
        <f>'[6]MP315'!$T$54</f>
        <v>42207</v>
      </c>
      <c r="T23" s="52">
        <f t="shared" si="9"/>
        <v>192160</v>
      </c>
      <c r="U23" s="53">
        <f t="shared" si="10"/>
        <v>32.03767694831124</v>
      </c>
    </row>
    <row r="24" spans="1:21" ht="12.75">
      <c r="A24" s="23" t="s">
        <v>34</v>
      </c>
      <c r="B24" s="27" t="s">
        <v>323</v>
      </c>
      <c r="C24" s="23" t="s">
        <v>324</v>
      </c>
      <c r="D24" s="85">
        <f>'[6]MP316'!$R$53</f>
        <v>223340</v>
      </c>
      <c r="E24" s="85">
        <f>'[6]MP316'!$R$54</f>
        <v>117795</v>
      </c>
      <c r="F24" s="63">
        <f t="shared" si="5"/>
        <v>341135</v>
      </c>
      <c r="G24" s="87">
        <f>('[15]MP316'!$D$57)/1000</f>
        <v>231716.965</v>
      </c>
      <c r="H24" s="85">
        <f>('[15]MP316'!$D$58)/1000</f>
        <v>117795</v>
      </c>
      <c r="I24" s="58">
        <f t="shared" si="0"/>
        <v>235013.24300000002</v>
      </c>
      <c r="J24" s="86">
        <f>('[15]MP316'!$M$57)/1000</f>
        <v>140474.117</v>
      </c>
      <c r="K24" s="87">
        <f>('[15]MP316'!$M$58)/1000</f>
        <v>94539.126</v>
      </c>
      <c r="L24" s="52">
        <f t="shared" si="1"/>
        <v>235013.24300000002</v>
      </c>
      <c r="M24" s="53">
        <f t="shared" si="8"/>
        <v>1</v>
      </c>
      <c r="N24" s="87"/>
      <c r="O24" s="85"/>
      <c r="P24" s="52">
        <f t="shared" si="6"/>
        <v>0</v>
      </c>
      <c r="Q24" s="53">
        <f t="shared" si="7"/>
        <v>0</v>
      </c>
      <c r="R24" s="85">
        <f>'[6]MP316'!$T$53</f>
        <v>223312</v>
      </c>
      <c r="S24" s="85">
        <f>'[6]MP316'!$T$54</f>
        <v>108399</v>
      </c>
      <c r="T24" s="52">
        <f t="shared" si="9"/>
        <v>331711</v>
      </c>
      <c r="U24" s="53">
        <f t="shared" si="10"/>
        <v>1.4114566301270093</v>
      </c>
    </row>
    <row r="25" spans="1:21" ht="12.75">
      <c r="A25" s="23" t="s">
        <v>53</v>
      </c>
      <c r="B25" s="27" t="s">
        <v>325</v>
      </c>
      <c r="C25" s="23" t="s">
        <v>326</v>
      </c>
      <c r="D25" s="85">
        <f>'[6]DC31'!$R$53</f>
        <v>131618</v>
      </c>
      <c r="E25" s="85">
        <f>'[6]DC31'!$R$54</f>
        <v>13781</v>
      </c>
      <c r="F25" s="63">
        <f t="shared" si="5"/>
        <v>145399</v>
      </c>
      <c r="G25" s="87">
        <f>('[15]DC31'!$D$57)/1000</f>
        <v>471002.454</v>
      </c>
      <c r="H25" s="85">
        <f>('[15]DC31'!$D$58)/1000</f>
        <v>13780.5</v>
      </c>
      <c r="I25" s="58">
        <f t="shared" si="0"/>
        <v>227601.275</v>
      </c>
      <c r="J25" s="86">
        <f>('[15]DC31'!$M$57)/1000</f>
        <v>223797.78</v>
      </c>
      <c r="K25" s="87">
        <f>('[15]DC31'!$M$58)/1000</f>
        <v>3803.495</v>
      </c>
      <c r="L25" s="52">
        <f t="shared" si="1"/>
        <v>227601.275</v>
      </c>
      <c r="M25" s="53">
        <f t="shared" si="8"/>
        <v>1</v>
      </c>
      <c r="N25" s="87"/>
      <c r="O25" s="85"/>
      <c r="P25" s="52">
        <f t="shared" si="6"/>
        <v>0</v>
      </c>
      <c r="Q25" s="53">
        <f t="shared" si="7"/>
        <v>0</v>
      </c>
      <c r="R25" s="85">
        <f>'[6]DC31'!$T$53</f>
        <v>223799</v>
      </c>
      <c r="S25" s="85">
        <f>'[6]DC31'!$T$54</f>
        <v>3803</v>
      </c>
      <c r="T25" s="52">
        <f t="shared" si="9"/>
        <v>227602</v>
      </c>
      <c r="U25" s="53">
        <f t="shared" si="10"/>
        <v>1.000003185395161</v>
      </c>
    </row>
    <row r="26" spans="1:21" ht="16.5">
      <c r="A26" s="24"/>
      <c r="B26" s="80" t="s">
        <v>542</v>
      </c>
      <c r="C26" s="24"/>
      <c r="D26" s="54">
        <f>SUM(D19:D25)</f>
        <v>2410205</v>
      </c>
      <c r="E26" s="54">
        <f>SUM(E19:E25)</f>
        <v>856839</v>
      </c>
      <c r="F26" s="98">
        <f t="shared" si="5"/>
        <v>3267044</v>
      </c>
      <c r="G26" s="61">
        <f>SUM(G19:G25)</f>
        <v>2852112.6709999996</v>
      </c>
      <c r="H26" s="54">
        <f>SUM(H19:H25)</f>
        <v>882519.879</v>
      </c>
      <c r="I26" s="59">
        <f t="shared" si="0"/>
        <v>2466174.7320000003</v>
      </c>
      <c r="J26" s="64">
        <f>SUM(J19:J25)</f>
        <v>2132081.0530000003</v>
      </c>
      <c r="K26" s="61">
        <f>SUM(K19:K25)</f>
        <v>334093.679</v>
      </c>
      <c r="L26" s="54">
        <f t="shared" si="1"/>
        <v>2466174.7320000003</v>
      </c>
      <c r="M26" s="55">
        <f t="shared" si="8"/>
        <v>1</v>
      </c>
      <c r="N26" s="61">
        <f>SUM(N19:N25)</f>
        <v>0</v>
      </c>
      <c r="O26" s="54">
        <f>SUM(O19:O25)</f>
        <v>0</v>
      </c>
      <c r="P26" s="54">
        <f t="shared" si="6"/>
        <v>0</v>
      </c>
      <c r="Q26" s="55">
        <f t="shared" si="7"/>
        <v>0</v>
      </c>
      <c r="R26" s="54">
        <f>SUM(R19:R25)</f>
        <v>2686422</v>
      </c>
      <c r="S26" s="54">
        <f>SUM(S19:S25)</f>
        <v>476746</v>
      </c>
      <c r="T26" s="54">
        <f t="shared" si="9"/>
        <v>3163168</v>
      </c>
      <c r="U26" s="55">
        <f t="shared" si="10"/>
        <v>1.282621202364991</v>
      </c>
    </row>
    <row r="27" spans="1:21" ht="16.5">
      <c r="A27" s="24"/>
      <c r="B27" s="28"/>
      <c r="C27" s="24"/>
      <c r="D27" s="54"/>
      <c r="E27" s="54"/>
      <c r="F27" s="98"/>
      <c r="G27" s="61"/>
      <c r="H27" s="54"/>
      <c r="I27" s="59"/>
      <c r="J27" s="64"/>
      <c r="K27" s="61"/>
      <c r="L27" s="54"/>
      <c r="M27" s="55"/>
      <c r="N27" s="61"/>
      <c r="O27" s="54"/>
      <c r="P27" s="54"/>
      <c r="Q27" s="55"/>
      <c r="R27" s="54"/>
      <c r="S27" s="54"/>
      <c r="T27" s="54"/>
      <c r="U27" s="55"/>
    </row>
    <row r="28" spans="1:21" ht="12.75">
      <c r="A28" s="23" t="s">
        <v>34</v>
      </c>
      <c r="B28" s="27" t="s">
        <v>327</v>
      </c>
      <c r="C28" s="23" t="s">
        <v>328</v>
      </c>
      <c r="D28" s="85">
        <f>'[6]MP321'!$R$53</f>
        <v>232130</v>
      </c>
      <c r="E28" s="85">
        <f>'[6]MP321'!$R$54</f>
        <v>114467</v>
      </c>
      <c r="F28" s="63">
        <f t="shared" si="5"/>
        <v>346597</v>
      </c>
      <c r="G28" s="87">
        <f>('[15]MP321'!$D$57)/1000</f>
        <v>0</v>
      </c>
      <c r="H28" s="85">
        <f>('[15]MP321'!$D$58)/1000</f>
        <v>0</v>
      </c>
      <c r="I28" s="58">
        <f t="shared" si="0"/>
        <v>96180.414</v>
      </c>
      <c r="J28" s="86">
        <f>('[15]MP321'!$M$57)/1000</f>
        <v>69450.278</v>
      </c>
      <c r="K28" s="87">
        <f>('[15]MP321'!$M$58)/1000</f>
        <v>26730.136</v>
      </c>
      <c r="L28" s="52">
        <f t="shared" si="1"/>
        <v>96180.414</v>
      </c>
      <c r="M28" s="53">
        <f aca="true" t="shared" si="11" ref="M28:M34">IF($I28=0,0,$L28/$I28)</f>
        <v>1</v>
      </c>
      <c r="N28" s="87"/>
      <c r="O28" s="85"/>
      <c r="P28" s="52">
        <f t="shared" si="6"/>
        <v>0</v>
      </c>
      <c r="Q28" s="53">
        <f t="shared" si="7"/>
        <v>0</v>
      </c>
      <c r="R28" s="85">
        <f>'[6]MP321'!$T$53</f>
        <v>214178</v>
      </c>
      <c r="S28" s="85">
        <f>'[6]MP321'!$T$54</f>
        <v>33053</v>
      </c>
      <c r="T28" s="52">
        <f t="shared" si="9"/>
        <v>247231</v>
      </c>
      <c r="U28" s="53">
        <f aca="true" t="shared" si="12" ref="U28:U34">IF($I28=0,0,$T28/$I28)</f>
        <v>2.570492158621817</v>
      </c>
    </row>
    <row r="29" spans="1:21" ht="12.75">
      <c r="A29" s="23" t="s">
        <v>34</v>
      </c>
      <c r="B29" s="27" t="s">
        <v>329</v>
      </c>
      <c r="C29" s="23" t="s">
        <v>330</v>
      </c>
      <c r="D29" s="85">
        <f>'[6]MP322'!$R$53</f>
        <v>1007800</v>
      </c>
      <c r="E29" s="85">
        <f>'[6]MP322'!$R$54</f>
        <v>1034864</v>
      </c>
      <c r="F29" s="63">
        <f t="shared" si="5"/>
        <v>2042664</v>
      </c>
      <c r="G29" s="87">
        <f>('[15]MP322'!$D$57)/1000</f>
        <v>1718227.212</v>
      </c>
      <c r="H29" s="85">
        <f>('[15]MP322'!$D$58)/1000</f>
        <v>1339189.629</v>
      </c>
      <c r="I29" s="58">
        <f t="shared" si="0"/>
        <v>2653394.772</v>
      </c>
      <c r="J29" s="86">
        <f>('[15]MP322'!$M$57)/1000</f>
        <v>1727968.571</v>
      </c>
      <c r="K29" s="87">
        <f>('[15]MP322'!$M$58)/1000</f>
        <v>925426.201</v>
      </c>
      <c r="L29" s="52">
        <f t="shared" si="1"/>
        <v>2653394.772</v>
      </c>
      <c r="M29" s="53">
        <f t="shared" si="11"/>
        <v>1</v>
      </c>
      <c r="N29" s="87"/>
      <c r="O29" s="85"/>
      <c r="P29" s="52">
        <f t="shared" si="6"/>
        <v>0</v>
      </c>
      <c r="Q29" s="53">
        <f t="shared" si="7"/>
        <v>0</v>
      </c>
      <c r="R29" s="85">
        <f>'[6]MP322'!$T$53</f>
        <v>1383340</v>
      </c>
      <c r="S29" s="85">
        <f>'[6]MP322'!$T$54</f>
        <v>819267</v>
      </c>
      <c r="T29" s="52">
        <f t="shared" si="9"/>
        <v>2202607</v>
      </c>
      <c r="U29" s="53">
        <f t="shared" si="12"/>
        <v>0.8301090449272959</v>
      </c>
    </row>
    <row r="30" spans="1:21" ht="12.75">
      <c r="A30" s="23" t="s">
        <v>34</v>
      </c>
      <c r="B30" s="27" t="s">
        <v>331</v>
      </c>
      <c r="C30" s="23" t="s">
        <v>332</v>
      </c>
      <c r="D30" s="85">
        <f>'[6]MP323'!$R$53</f>
        <v>146607</v>
      </c>
      <c r="E30" s="85">
        <f>'[6]MP323'!$R$54</f>
        <v>47104</v>
      </c>
      <c r="F30" s="63">
        <f t="shared" si="5"/>
        <v>193711</v>
      </c>
      <c r="G30" s="87">
        <f>('[15]MP323'!$D$57)/1000</f>
        <v>170174.344</v>
      </c>
      <c r="H30" s="85">
        <f>('[15]MP323'!$D$58)/1000</f>
        <v>41814.1</v>
      </c>
      <c r="I30" s="58">
        <f t="shared" si="0"/>
        <v>152597.763</v>
      </c>
      <c r="J30" s="86">
        <f>('[15]MP323'!$M$57)/1000</f>
        <v>121166.746</v>
      </c>
      <c r="K30" s="87">
        <f>('[15]MP323'!$M$58)/1000</f>
        <v>31431.017</v>
      </c>
      <c r="L30" s="52">
        <f t="shared" si="1"/>
        <v>152597.763</v>
      </c>
      <c r="M30" s="53">
        <f t="shared" si="11"/>
        <v>1</v>
      </c>
      <c r="N30" s="87"/>
      <c r="O30" s="85"/>
      <c r="P30" s="52">
        <f t="shared" si="6"/>
        <v>0</v>
      </c>
      <c r="Q30" s="53">
        <f t="shared" si="7"/>
        <v>0</v>
      </c>
      <c r="R30" s="85">
        <f>'[6]MP323'!$T$53</f>
        <v>138337</v>
      </c>
      <c r="S30" s="85">
        <f>'[6]MP323'!$T$54</f>
        <v>17225</v>
      </c>
      <c r="T30" s="52">
        <f t="shared" si="9"/>
        <v>155562</v>
      </c>
      <c r="U30" s="53">
        <f t="shared" si="12"/>
        <v>1.01942516680274</v>
      </c>
    </row>
    <row r="31" spans="1:21" ht="12.75">
      <c r="A31" s="23" t="s">
        <v>34</v>
      </c>
      <c r="B31" s="27" t="s">
        <v>333</v>
      </c>
      <c r="C31" s="23" t="s">
        <v>334</v>
      </c>
      <c r="D31" s="85">
        <f>'[6]MP324'!$R$53</f>
        <v>290825</v>
      </c>
      <c r="E31" s="85">
        <f>'[6]MP324'!$R$54</f>
        <v>161647</v>
      </c>
      <c r="F31" s="63">
        <f t="shared" si="5"/>
        <v>452472</v>
      </c>
      <c r="G31" s="87">
        <f>('[15]MP324'!$D$57)/1000</f>
        <v>294802.676</v>
      </c>
      <c r="H31" s="85">
        <f>('[15]MP324'!$D$58)/1000</f>
        <v>161646.656</v>
      </c>
      <c r="I31" s="58">
        <f t="shared" si="0"/>
        <v>316181.021</v>
      </c>
      <c r="J31" s="86">
        <f>('[15]MP324'!$M$57)/1000</f>
        <v>246104.648</v>
      </c>
      <c r="K31" s="87">
        <f>('[15]MP324'!$M$58)/1000</f>
        <v>70076.373</v>
      </c>
      <c r="L31" s="52">
        <f t="shared" si="1"/>
        <v>316181.021</v>
      </c>
      <c r="M31" s="53">
        <f t="shared" si="11"/>
        <v>1</v>
      </c>
      <c r="N31" s="87"/>
      <c r="O31" s="85"/>
      <c r="P31" s="52">
        <f t="shared" si="6"/>
        <v>0</v>
      </c>
      <c r="Q31" s="53">
        <f t="shared" si="7"/>
        <v>0</v>
      </c>
      <c r="R31" s="85">
        <f>'[6]MP324'!$T$53</f>
        <v>378342</v>
      </c>
      <c r="S31" s="85">
        <f>'[6]MP324'!$T$54</f>
        <v>89053</v>
      </c>
      <c r="T31" s="52">
        <f t="shared" si="9"/>
        <v>467395</v>
      </c>
      <c r="U31" s="53">
        <f t="shared" si="12"/>
        <v>1.4782512831470678</v>
      </c>
    </row>
    <row r="32" spans="1:21" ht="12.75">
      <c r="A32" s="23" t="s">
        <v>34</v>
      </c>
      <c r="B32" s="27" t="s">
        <v>335</v>
      </c>
      <c r="C32" s="23" t="s">
        <v>336</v>
      </c>
      <c r="D32" s="85">
        <f>'[6]MP325'!$R$53</f>
        <v>335584</v>
      </c>
      <c r="E32" s="85">
        <f>'[6]MP325'!$R$54</f>
        <v>348357</v>
      </c>
      <c r="F32" s="63">
        <f t="shared" si="5"/>
        <v>683941</v>
      </c>
      <c r="G32" s="87">
        <f>('[15]MP325'!$D$57)/1000</f>
        <v>0</v>
      </c>
      <c r="H32" s="85">
        <f>('[15]MP325'!$D$58)/1000</f>
        <v>0</v>
      </c>
      <c r="I32" s="58">
        <f t="shared" si="0"/>
        <v>167755.697</v>
      </c>
      <c r="J32" s="86">
        <f>('[15]MP325'!$M$57)/1000</f>
        <v>198867.83</v>
      </c>
      <c r="K32" s="87">
        <f>('[15]MP325'!$M$58)/1000</f>
        <v>-31112.133</v>
      </c>
      <c r="L32" s="52">
        <f t="shared" si="1"/>
        <v>167755.697</v>
      </c>
      <c r="M32" s="53">
        <f t="shared" si="11"/>
        <v>1</v>
      </c>
      <c r="N32" s="87"/>
      <c r="O32" s="85"/>
      <c r="P32" s="52">
        <f t="shared" si="6"/>
        <v>0</v>
      </c>
      <c r="Q32" s="53">
        <f t="shared" si="7"/>
        <v>0</v>
      </c>
      <c r="R32" s="85">
        <f>'[6]MP325'!$T$53</f>
        <v>457014</v>
      </c>
      <c r="S32" s="85">
        <f>'[6]MP325'!$T$54</f>
        <v>257489</v>
      </c>
      <c r="T32" s="52">
        <f t="shared" si="9"/>
        <v>714503</v>
      </c>
      <c r="U32" s="53">
        <f t="shared" si="12"/>
        <v>4.259187692445402</v>
      </c>
    </row>
    <row r="33" spans="1:21" ht="12.75">
      <c r="A33" s="23" t="s">
        <v>53</v>
      </c>
      <c r="B33" s="27" t="s">
        <v>337</v>
      </c>
      <c r="C33" s="23" t="s">
        <v>338</v>
      </c>
      <c r="D33" s="85">
        <f>'[6]DC32'!$R$53</f>
        <v>158857</v>
      </c>
      <c r="E33" s="85">
        <f>'[6]DC32'!$R$54</f>
        <v>315955</v>
      </c>
      <c r="F33" s="63">
        <f t="shared" si="5"/>
        <v>474812</v>
      </c>
      <c r="G33" s="87">
        <f>('[15]DC32'!$D$57)/1000</f>
        <v>159680.013</v>
      </c>
      <c r="H33" s="85">
        <f>('[15]DC32'!$D$58)/1000</f>
        <v>316779.35</v>
      </c>
      <c r="I33" s="58">
        <f t="shared" si="0"/>
        <v>365596.642</v>
      </c>
      <c r="J33" s="86">
        <f>('[15]DC32'!$M$57)/1000</f>
        <v>115896.742</v>
      </c>
      <c r="K33" s="87">
        <f>('[15]DC32'!$M$58)/1000</f>
        <v>249699.9</v>
      </c>
      <c r="L33" s="52">
        <f t="shared" si="1"/>
        <v>365596.642</v>
      </c>
      <c r="M33" s="53">
        <f t="shared" si="11"/>
        <v>1</v>
      </c>
      <c r="N33" s="87"/>
      <c r="O33" s="85"/>
      <c r="P33" s="52">
        <f t="shared" si="6"/>
        <v>0</v>
      </c>
      <c r="Q33" s="53">
        <f t="shared" si="7"/>
        <v>0</v>
      </c>
      <c r="R33" s="85">
        <f>'[6]DC32'!$T$53</f>
        <v>224470</v>
      </c>
      <c r="S33" s="85">
        <f>'[6]DC32'!$T$54</f>
        <v>7141</v>
      </c>
      <c r="T33" s="52">
        <f t="shared" si="9"/>
        <v>231611</v>
      </c>
      <c r="U33" s="53">
        <f t="shared" si="12"/>
        <v>0.6335151185551644</v>
      </c>
    </row>
    <row r="34" spans="1:21" ht="16.5">
      <c r="A34" s="24"/>
      <c r="B34" s="80" t="s">
        <v>543</v>
      </c>
      <c r="C34" s="24"/>
      <c r="D34" s="54">
        <f>SUM(D28:D33)</f>
        <v>2171803</v>
      </c>
      <c r="E34" s="54">
        <f>SUM(E28:E33)</f>
        <v>2022394</v>
      </c>
      <c r="F34" s="98">
        <f t="shared" si="5"/>
        <v>4194197</v>
      </c>
      <c r="G34" s="61">
        <f>SUM(G28:G33)</f>
        <v>2342884.2449999996</v>
      </c>
      <c r="H34" s="54">
        <f>SUM(H28:H33)</f>
        <v>1859429.7349999999</v>
      </c>
      <c r="I34" s="59">
        <f t="shared" si="0"/>
        <v>3751706.309</v>
      </c>
      <c r="J34" s="64">
        <f>SUM(J28:J33)</f>
        <v>2479454.815</v>
      </c>
      <c r="K34" s="61">
        <f>SUM(K28:K33)</f>
        <v>1272251.494</v>
      </c>
      <c r="L34" s="54">
        <f t="shared" si="1"/>
        <v>3751706.309</v>
      </c>
      <c r="M34" s="55">
        <f t="shared" si="11"/>
        <v>1</v>
      </c>
      <c r="N34" s="61">
        <f>SUM(N28:N33)</f>
        <v>0</v>
      </c>
      <c r="O34" s="54">
        <f>SUM(O28:O33)</f>
        <v>0</v>
      </c>
      <c r="P34" s="54">
        <f>$N34+$O34</f>
        <v>0</v>
      </c>
      <c r="Q34" s="55">
        <f>IF($P34=0,0,$P34/$I34)</f>
        <v>0</v>
      </c>
      <c r="R34" s="54">
        <f>SUM(R28:R33)</f>
        <v>2795681</v>
      </c>
      <c r="S34" s="54">
        <f>SUM(S28:S33)</f>
        <v>1223228</v>
      </c>
      <c r="T34" s="54">
        <f t="shared" si="9"/>
        <v>4018909</v>
      </c>
      <c r="U34" s="55">
        <f t="shared" si="12"/>
        <v>1.0712216439647755</v>
      </c>
    </row>
    <row r="35" spans="1:21" ht="16.5">
      <c r="A35" s="24"/>
      <c r="B35" s="28"/>
      <c r="C35" s="24"/>
      <c r="D35" s="54"/>
      <c r="E35" s="54"/>
      <c r="F35" s="98"/>
      <c r="G35" s="61"/>
      <c r="H35" s="54"/>
      <c r="I35" s="59"/>
      <c r="J35" s="64"/>
      <c r="K35" s="54"/>
      <c r="L35" s="54"/>
      <c r="M35" s="55"/>
      <c r="N35" s="61"/>
      <c r="O35" s="54"/>
      <c r="P35" s="54"/>
      <c r="Q35" s="55"/>
      <c r="R35" s="54"/>
      <c r="S35" s="54"/>
      <c r="T35" s="54"/>
      <c r="U35" s="55"/>
    </row>
    <row r="36" spans="1:21" ht="16.5">
      <c r="A36" s="24"/>
      <c r="B36" s="81" t="s">
        <v>544</v>
      </c>
      <c r="C36" s="24"/>
      <c r="D36" s="92">
        <f>SUM(D9:D16,D19:D25,D28:D33)</f>
        <v>6543788</v>
      </c>
      <c r="E36" s="92">
        <f>SUM(E9:E16,E19:E25,E28:E33)</f>
        <v>3323424</v>
      </c>
      <c r="F36" s="95">
        <f t="shared" si="5"/>
        <v>9867212</v>
      </c>
      <c r="G36" s="96">
        <f>SUM(G9:G16,G19:G25,G28:G33)</f>
        <v>7403208.817</v>
      </c>
      <c r="H36" s="92">
        <f>SUM(H9:H16,H19:H25,H28:H33)</f>
        <v>3197174.875</v>
      </c>
      <c r="I36" s="93">
        <f t="shared" si="0"/>
        <v>9481326.894</v>
      </c>
      <c r="J36" s="94">
        <f>SUM(J9:J16,J19:J25,J28:J33)</f>
        <v>7611058.858999999</v>
      </c>
      <c r="K36" s="92">
        <f>SUM(K9:K16,K19:K25,K28:K33)</f>
        <v>1870268.035</v>
      </c>
      <c r="L36" s="92">
        <f t="shared" si="1"/>
        <v>9481326.894</v>
      </c>
      <c r="M36" s="55">
        <f>IF($I36=0,0,$L36/$I36)</f>
        <v>1</v>
      </c>
      <c r="N36" s="61">
        <f>SUM(N9:N16,N19:N25,N28:N33)</f>
        <v>0</v>
      </c>
      <c r="O36" s="54">
        <f>SUM(O9:O16,O19:O25,O28:O33)</f>
        <v>0</v>
      </c>
      <c r="P36" s="54">
        <f t="shared" si="6"/>
        <v>0</v>
      </c>
      <c r="Q36" s="55">
        <f t="shared" si="7"/>
        <v>0</v>
      </c>
      <c r="R36" s="54">
        <f>SUM(R9:R16,R19:R25,R28:R33)</f>
        <v>7944965</v>
      </c>
      <c r="S36" s="54">
        <f>SUM(S9:S16,S19:S25,S28:S33)</f>
        <v>2125290</v>
      </c>
      <c r="T36" s="54">
        <f t="shared" si="9"/>
        <v>10070255</v>
      </c>
      <c r="U36" s="55">
        <f>IF($I36=0,0,$T36/$I36)</f>
        <v>1.0621145239041054</v>
      </c>
    </row>
    <row r="37" spans="1:21" ht="12.75">
      <c r="A37" s="26"/>
      <c r="B37" s="30"/>
      <c r="C37" s="26"/>
      <c r="D37" s="52"/>
      <c r="E37" s="52"/>
      <c r="F37" s="58"/>
      <c r="G37" s="62"/>
      <c r="H37" s="52"/>
      <c r="I37" s="58"/>
      <c r="J37" s="62"/>
      <c r="K37" s="52"/>
      <c r="L37" s="52"/>
      <c r="M37" s="10"/>
      <c r="N37" s="60"/>
      <c r="O37" s="52"/>
      <c r="P37" s="52"/>
      <c r="Q37" s="10"/>
      <c r="R37" s="52"/>
      <c r="S37" s="52"/>
      <c r="T37" s="52"/>
      <c r="U37" s="53"/>
    </row>
    <row r="38" spans="1:21" ht="12.75">
      <c r="A38" s="31"/>
      <c r="B38" s="105" t="s">
        <v>572</v>
      </c>
      <c r="C38" s="31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1:21" ht="12.75">
      <c r="A39" s="32"/>
      <c r="B39" s="123" t="s">
        <v>569</v>
      </c>
      <c r="C39" s="32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1:21" ht="12.75">
      <c r="A40" s="32"/>
      <c r="B40" s="33"/>
      <c r="C40" s="32"/>
      <c r="D40" s="16"/>
      <c r="E40" s="16"/>
      <c r="F40" s="16"/>
      <c r="G40" s="16"/>
      <c r="H40" s="16"/>
      <c r="I40" s="16"/>
      <c r="J40" s="110">
        <f>J36-'[11]MP'!Z33</f>
        <v>-7603447800.141</v>
      </c>
      <c r="K40" s="110">
        <f>K36-'[11]MP'!AA33</f>
        <v>-1868397766.965</v>
      </c>
      <c r="L40" s="110">
        <f>L36-'[11]MP'!AB33</f>
        <v>-9471845567.106</v>
      </c>
      <c r="M40" s="16"/>
      <c r="N40" s="16"/>
      <c r="O40" s="16"/>
      <c r="P40" s="16"/>
      <c r="Q40" s="16"/>
      <c r="R40" s="16"/>
      <c r="S40" s="16"/>
      <c r="T40" s="16"/>
      <c r="U40" s="16"/>
    </row>
    <row r="41" spans="1:21" ht="12.75">
      <c r="A41" s="32"/>
      <c r="B41" s="33"/>
      <c r="C41" s="32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1:22" ht="12.75">
      <c r="A42" s="134"/>
      <c r="B42" s="33"/>
      <c r="C42" s="32"/>
      <c r="D42" s="129">
        <f>'[6]Summary'!$R$53-D36</f>
        <v>0</v>
      </c>
      <c r="E42" s="129">
        <f>'[6]Summary'!$R$54-E36</f>
        <v>0</v>
      </c>
      <c r="F42" s="16"/>
      <c r="G42" s="129">
        <f>('[15]Summary'!$D$57)/1000-G36</f>
        <v>0</v>
      </c>
      <c r="H42" s="129">
        <f>('[15]Summary'!$D$58)/1000-H36</f>
        <v>0</v>
      </c>
      <c r="I42" s="129">
        <f>$J42+$K42</f>
        <v>0</v>
      </c>
      <c r="J42" s="129">
        <f>('[15]Summary'!$M$57)/1000-J36</f>
        <v>0</v>
      </c>
      <c r="K42" s="129">
        <f>('[15]Summary'!$M$58)/1000-K36</f>
        <v>0</v>
      </c>
      <c r="L42" s="129">
        <f>$J42+$K42</f>
        <v>0</v>
      </c>
      <c r="M42" s="129">
        <f>IF($I42=0,0,$L42/$I42)</f>
        <v>0</v>
      </c>
      <c r="N42" s="129"/>
      <c r="O42" s="129"/>
      <c r="P42" s="129">
        <f>$N42+$O42</f>
        <v>0</v>
      </c>
      <c r="Q42" s="129">
        <f>IF($P42=0,0,$P42/$I42)</f>
        <v>0</v>
      </c>
      <c r="R42" s="129">
        <f>'[6]Summary'!$T$53-R36</f>
        <v>0</v>
      </c>
      <c r="S42" s="129">
        <f>'[6]Summary'!$T$54-S36</f>
        <v>0</v>
      </c>
      <c r="T42" s="129">
        <f>$R42+$S42</f>
        <v>0</v>
      </c>
      <c r="U42" s="129">
        <f>IF($I42=0,0,$T42/$I42)</f>
        <v>0</v>
      </c>
      <c r="V42" s="16"/>
    </row>
    <row r="43" spans="1:21" ht="12.75">
      <c r="A43" s="32"/>
      <c r="B43" s="33"/>
      <c r="C43" s="32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1:21" ht="12.75">
      <c r="A44" s="32"/>
      <c r="B44" s="33"/>
      <c r="C44" s="32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ht="12.75">
      <c r="A45" s="32"/>
      <c r="B45" s="33"/>
      <c r="C45" s="32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21" ht="12.75">
      <c r="A46" s="32"/>
      <c r="B46" s="33"/>
      <c r="C46" s="32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1:21" ht="12.75">
      <c r="A47" s="32"/>
      <c r="B47" s="33"/>
      <c r="C47" s="32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1:21" ht="12.75">
      <c r="A48" s="32"/>
      <c r="B48" s="33"/>
      <c r="C48" s="32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1:21" ht="12.75">
      <c r="A49" s="32"/>
      <c r="B49" s="33"/>
      <c r="C49" s="32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1:21" ht="12.75">
      <c r="A50" s="32"/>
      <c r="B50" s="33"/>
      <c r="C50" s="32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12.75">
      <c r="A51" s="32"/>
      <c r="B51" s="33"/>
      <c r="C51" s="32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</row>
    <row r="52" spans="1:21" ht="12.75">
      <c r="A52" s="32"/>
      <c r="B52" s="33"/>
      <c r="C52" s="32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</row>
    <row r="53" spans="1:21" ht="12.75">
      <c r="A53" s="32"/>
      <c r="B53" s="33"/>
      <c r="C53" s="32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1:21" ht="12.75">
      <c r="A54" s="32"/>
      <c r="B54" s="33"/>
      <c r="C54" s="32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2.75">
      <c r="A55" s="32"/>
      <c r="B55" s="33"/>
      <c r="C55" s="32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32"/>
      <c r="B56" s="33"/>
      <c r="C56" s="32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32"/>
      <c r="B57" s="33"/>
      <c r="C57" s="32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1" ht="12.75">
      <c r="A58" s="32"/>
      <c r="B58" s="33"/>
      <c r="C58" s="32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1:21" ht="12.75">
      <c r="A59" s="32"/>
      <c r="B59" s="33"/>
      <c r="C59" s="32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2.75">
      <c r="A60" s="32"/>
      <c r="B60" s="33"/>
      <c r="C60" s="32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2.75">
      <c r="A61" s="32"/>
      <c r="B61" s="33"/>
      <c r="C61" s="32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2.75">
      <c r="A62" s="32"/>
      <c r="B62" s="33"/>
      <c r="C62" s="32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32"/>
      <c r="B63" s="33"/>
      <c r="C63" s="32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2.75">
      <c r="A64" s="32"/>
      <c r="B64" s="33"/>
      <c r="C64" s="32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32"/>
      <c r="B65" s="33"/>
      <c r="C65" s="32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2.75">
      <c r="A66" s="32"/>
      <c r="B66" s="33"/>
      <c r="C66" s="32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>
      <c r="A67" s="32"/>
      <c r="B67" s="33"/>
      <c r="C67" s="32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>
      <c r="A68" s="32"/>
      <c r="B68" s="33"/>
      <c r="C68" s="32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32"/>
      <c r="B69" s="33"/>
      <c r="C69" s="32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32"/>
      <c r="B70" s="33"/>
      <c r="C70" s="32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32"/>
      <c r="B71" s="33"/>
      <c r="C71" s="32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32"/>
      <c r="B72" s="33"/>
      <c r="C72" s="32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32"/>
      <c r="B73" s="33"/>
      <c r="C73" s="32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32"/>
      <c r="B74" s="33"/>
      <c r="C74" s="32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32"/>
      <c r="B75" s="33"/>
      <c r="C75" s="32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32"/>
      <c r="B76" s="33"/>
      <c r="C76" s="32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32"/>
      <c r="B77" s="33"/>
      <c r="C77" s="32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32"/>
      <c r="B78" s="33"/>
      <c r="C78" s="32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32"/>
      <c r="B79" s="33"/>
      <c r="C79" s="32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32"/>
      <c r="B80" s="33"/>
      <c r="C80" s="32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32"/>
      <c r="B81" s="33"/>
      <c r="C81" s="32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32"/>
      <c r="B82" s="33"/>
      <c r="C82" s="32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32"/>
      <c r="B83" s="33"/>
      <c r="C83" s="32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32"/>
      <c r="B84" s="33"/>
      <c r="C84" s="32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32"/>
      <c r="B85" s="33"/>
      <c r="C85" s="32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7:14" ht="12.75">
      <c r="G86" s="16"/>
      <c r="H86" s="16"/>
      <c r="I86" s="16"/>
      <c r="J86" s="16"/>
      <c r="K86" s="16"/>
      <c r="L86" s="16"/>
      <c r="M86" s="16"/>
      <c r="N86" s="16"/>
    </row>
    <row r="87" spans="7:14" ht="12.75">
      <c r="G87" s="16"/>
      <c r="H87" s="16"/>
      <c r="I87" s="16"/>
      <c r="J87" s="16"/>
      <c r="K87" s="16"/>
      <c r="L87" s="16"/>
      <c r="M87" s="16"/>
      <c r="N87" s="16"/>
    </row>
    <row r="88" spans="7:14" ht="12.75">
      <c r="G88" s="16"/>
      <c r="H88" s="16"/>
      <c r="I88" s="16"/>
      <c r="J88" s="16"/>
      <c r="K88" s="16"/>
      <c r="L88" s="16"/>
      <c r="M88" s="16"/>
      <c r="N88" s="16"/>
    </row>
    <row r="89" spans="7:14" ht="12.75">
      <c r="G89" s="16"/>
      <c r="H89" s="16"/>
      <c r="I89" s="16"/>
      <c r="J89" s="16"/>
      <c r="K89" s="16"/>
      <c r="L89" s="16"/>
      <c r="M89" s="16"/>
      <c r="N89" s="16"/>
    </row>
    <row r="90" spans="7:13" ht="12.75">
      <c r="G90" s="16"/>
      <c r="H90" s="16"/>
      <c r="I90" s="16"/>
      <c r="J90" s="16"/>
      <c r="K90" s="16"/>
      <c r="L90" s="16"/>
      <c r="M90" s="16"/>
    </row>
  </sheetData>
  <sheetProtection password="F954" sheet="1" objects="1" scenarios="1"/>
  <mergeCells count="5">
    <mergeCell ref="A2:Q2"/>
    <mergeCell ref="R4:U4"/>
    <mergeCell ref="D4:F4"/>
    <mergeCell ref="G4:I4"/>
    <mergeCell ref="N4:Q4"/>
  </mergeCells>
  <conditionalFormatting sqref="A42:IV42">
    <cfRule type="cellIs" priority="1" dxfId="0" operator="notEqual" stopIfTrue="1">
      <formula>0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0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8.57421875" style="0" customWidth="1"/>
    <col min="4" max="12" width="11.7109375" style="0" customWidth="1"/>
    <col min="13" max="13" width="10.7109375" style="0" customWidth="1"/>
    <col min="14" max="17" width="12.7109375" style="0" hidden="1" customWidth="1"/>
    <col min="18" max="20" width="11.7109375" style="0" customWidth="1"/>
    <col min="21" max="21" width="10.7109375" style="0" customWidth="1"/>
  </cols>
  <sheetData>
    <row r="1" ht="16.5">
      <c r="A1" s="1"/>
    </row>
    <row r="2" spans="1:17" ht="15.75" customHeight="1">
      <c r="A2" s="140" t="s">
        <v>660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</row>
    <row r="3" spans="1:21" ht="16.5">
      <c r="A3" s="34"/>
      <c r="B3" s="15"/>
      <c r="C3" s="3"/>
      <c r="D3" s="43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5"/>
    </row>
    <row r="4" spans="1:21" ht="16.5" customHeight="1">
      <c r="A4" s="35"/>
      <c r="B4" s="20"/>
      <c r="C4" s="22"/>
      <c r="D4" s="141" t="s">
        <v>567</v>
      </c>
      <c r="E4" s="142"/>
      <c r="F4" s="143"/>
      <c r="G4" s="141" t="s">
        <v>568</v>
      </c>
      <c r="H4" s="142"/>
      <c r="I4" s="142"/>
      <c r="J4" s="72" t="s">
        <v>661</v>
      </c>
      <c r="K4" s="73"/>
      <c r="L4" s="73"/>
      <c r="M4" s="74"/>
      <c r="N4" s="142" t="s">
        <v>566</v>
      </c>
      <c r="O4" s="142"/>
      <c r="P4" s="142"/>
      <c r="Q4" s="143"/>
      <c r="R4" s="141" t="s">
        <v>510</v>
      </c>
      <c r="S4" s="142"/>
      <c r="T4" s="142"/>
      <c r="U4" s="143"/>
    </row>
    <row r="5" spans="1:21" ht="82.5">
      <c r="A5" s="36"/>
      <c r="B5" s="18" t="s">
        <v>1</v>
      </c>
      <c r="C5" s="21" t="s">
        <v>2</v>
      </c>
      <c r="D5" s="77" t="s">
        <v>3</v>
      </c>
      <c r="E5" s="78" t="s">
        <v>4</v>
      </c>
      <c r="F5" s="78" t="s">
        <v>0</v>
      </c>
      <c r="G5" s="77" t="s">
        <v>3</v>
      </c>
      <c r="H5" s="78" t="s">
        <v>4</v>
      </c>
      <c r="I5" s="78" t="s">
        <v>0</v>
      </c>
      <c r="J5" s="77" t="s">
        <v>3</v>
      </c>
      <c r="K5" s="78" t="s">
        <v>4</v>
      </c>
      <c r="L5" s="78" t="s">
        <v>0</v>
      </c>
      <c r="M5" s="79" t="s">
        <v>5</v>
      </c>
      <c r="N5" s="78" t="s">
        <v>3</v>
      </c>
      <c r="O5" s="78" t="s">
        <v>4</v>
      </c>
      <c r="P5" s="78" t="s">
        <v>0</v>
      </c>
      <c r="Q5" s="79" t="s">
        <v>5</v>
      </c>
      <c r="R5" s="77" t="s">
        <v>3</v>
      </c>
      <c r="S5" s="78" t="s">
        <v>4</v>
      </c>
      <c r="T5" s="78" t="s">
        <v>0</v>
      </c>
      <c r="U5" s="79" t="s">
        <v>5</v>
      </c>
    </row>
    <row r="6" spans="1:21" ht="16.5">
      <c r="A6" s="37"/>
      <c r="B6" s="3"/>
      <c r="C6" s="3"/>
      <c r="D6" s="4"/>
      <c r="E6" s="12"/>
      <c r="F6" s="11"/>
      <c r="G6" s="4"/>
      <c r="H6" s="12"/>
      <c r="I6" s="15"/>
      <c r="J6" s="70"/>
      <c r="K6" s="12"/>
      <c r="L6" s="12"/>
      <c r="M6" s="71"/>
      <c r="N6" s="15"/>
      <c r="O6" s="12"/>
      <c r="P6" s="12"/>
      <c r="Q6" s="11"/>
      <c r="R6" s="4"/>
      <c r="S6" s="12"/>
      <c r="T6" s="12"/>
      <c r="U6" s="11"/>
    </row>
    <row r="7" spans="1:21" ht="16.5">
      <c r="A7" s="5"/>
      <c r="B7" s="5" t="s">
        <v>21</v>
      </c>
      <c r="C7" s="6"/>
      <c r="D7" s="7"/>
      <c r="E7" s="13"/>
      <c r="F7" s="10"/>
      <c r="G7" s="7"/>
      <c r="H7" s="13"/>
      <c r="I7" s="16"/>
      <c r="J7" s="50"/>
      <c r="K7" s="13"/>
      <c r="L7" s="13"/>
      <c r="M7" s="51"/>
      <c r="N7" s="16"/>
      <c r="O7" s="13"/>
      <c r="P7" s="13"/>
      <c r="Q7" s="10"/>
      <c r="R7" s="7"/>
      <c r="S7" s="13"/>
      <c r="T7" s="13"/>
      <c r="U7" s="10"/>
    </row>
    <row r="8" spans="1:21" ht="16.5">
      <c r="A8" s="5"/>
      <c r="B8" s="6"/>
      <c r="C8" s="6"/>
      <c r="D8" s="7"/>
      <c r="E8" s="13"/>
      <c r="F8" s="10"/>
      <c r="G8" s="7"/>
      <c r="H8" s="13"/>
      <c r="I8" s="16"/>
      <c r="J8" s="50"/>
      <c r="K8" s="13"/>
      <c r="L8" s="13"/>
      <c r="M8" s="51"/>
      <c r="N8" s="16"/>
      <c r="O8" s="13"/>
      <c r="P8" s="13"/>
      <c r="Q8" s="10"/>
      <c r="R8" s="7"/>
      <c r="S8" s="13"/>
      <c r="T8" s="13"/>
      <c r="U8" s="10"/>
    </row>
    <row r="9" spans="1:21" ht="12.75">
      <c r="A9" s="23" t="s">
        <v>34</v>
      </c>
      <c r="B9" s="27" t="s">
        <v>339</v>
      </c>
      <c r="C9" s="23" t="s">
        <v>340</v>
      </c>
      <c r="D9" s="85">
        <f>'[7]NC451'!$R$53</f>
        <v>62473</v>
      </c>
      <c r="E9" s="85">
        <f>'[7]NC451'!$R$54</f>
        <v>59355</v>
      </c>
      <c r="F9" s="63">
        <f>$D9+$E9</f>
        <v>121828</v>
      </c>
      <c r="G9" s="87">
        <f>('[16]NC451'!$D$57)/1000</f>
        <v>0</v>
      </c>
      <c r="H9" s="85">
        <f>('[16]NC451'!$D$58)/1000</f>
        <v>0</v>
      </c>
      <c r="I9" s="58">
        <f>$J9+$K9</f>
        <v>0</v>
      </c>
      <c r="J9" s="86">
        <f>('[16]NC451'!$M$57)/1000</f>
        <v>0</v>
      </c>
      <c r="K9" s="87">
        <f>('[16]NC451'!$M$58)/1000</f>
        <v>0</v>
      </c>
      <c r="L9" s="52">
        <f>$J9+$K9</f>
        <v>0</v>
      </c>
      <c r="M9" s="53">
        <f>IF($I9=0,0,$L9/$I9)</f>
        <v>0</v>
      </c>
      <c r="N9" s="87"/>
      <c r="O9" s="85"/>
      <c r="P9" s="52">
        <f>$N9+$O9</f>
        <v>0</v>
      </c>
      <c r="Q9" s="53">
        <f>IF($P9=0,0,$P9/$I9)</f>
        <v>0</v>
      </c>
      <c r="R9" s="85">
        <f>'[7]NC451'!$T$53</f>
        <v>56555</v>
      </c>
      <c r="S9" s="85">
        <f>'[7]NC451'!$T$54</f>
        <v>34904</v>
      </c>
      <c r="T9" s="52">
        <f>$R9+$S9</f>
        <v>91459</v>
      </c>
      <c r="U9" s="53">
        <f>IF($I9=0,0,$T9/$I9)</f>
        <v>0</v>
      </c>
    </row>
    <row r="10" spans="1:21" ht="12.75">
      <c r="A10" s="23" t="s">
        <v>34</v>
      </c>
      <c r="B10" s="27" t="s">
        <v>341</v>
      </c>
      <c r="C10" s="23" t="s">
        <v>342</v>
      </c>
      <c r="D10" s="85">
        <f>'[7]NC452'!$R$53</f>
        <v>127543</v>
      </c>
      <c r="E10" s="85">
        <f>'[7]NC452'!$R$54</f>
        <v>50687</v>
      </c>
      <c r="F10" s="63">
        <f aca="true" t="shared" si="0" ref="F10:F51">$D10+$E10</f>
        <v>178230</v>
      </c>
      <c r="G10" s="87">
        <f>('[16]NC452'!$D$57)/1000</f>
        <v>140573.559</v>
      </c>
      <c r="H10" s="85">
        <f>('[16]NC452'!$D$58)/1000</f>
        <v>50687</v>
      </c>
      <c r="I10" s="58">
        <f aca="true" t="shared" si="1" ref="I10:I51">$J10+$K10</f>
        <v>126419.02799999999</v>
      </c>
      <c r="J10" s="86">
        <f>('[16]NC452'!$M$57)/1000</f>
        <v>107783.586</v>
      </c>
      <c r="K10" s="87">
        <f>('[16]NC452'!$M$58)/1000</f>
        <v>18635.442</v>
      </c>
      <c r="L10" s="52">
        <f aca="true" t="shared" si="2" ref="L10:L51">$J10+$K10</f>
        <v>126419.02799999999</v>
      </c>
      <c r="M10" s="53">
        <f>IF($I10=0,0,$L10/$I10)</f>
        <v>1</v>
      </c>
      <c r="N10" s="87"/>
      <c r="O10" s="85"/>
      <c r="P10" s="52">
        <f aca="true" t="shared" si="3" ref="P10:P51">$N10+$O10</f>
        <v>0</v>
      </c>
      <c r="Q10" s="53">
        <f aca="true" t="shared" si="4" ref="Q10:Q51">IF($P10=0,0,$P10/$I10)</f>
        <v>0</v>
      </c>
      <c r="R10" s="85">
        <f>'[7]NC452'!$T$53</f>
        <v>133895</v>
      </c>
      <c r="S10" s="85">
        <f>'[7]NC452'!$T$54</f>
        <v>38251</v>
      </c>
      <c r="T10" s="52">
        <f>$R10+$S10</f>
        <v>172146</v>
      </c>
      <c r="U10" s="53">
        <f>IF($I10=0,0,$T10/$I10)</f>
        <v>1.3617095679615572</v>
      </c>
    </row>
    <row r="11" spans="1:21" ht="12.75">
      <c r="A11" s="23" t="s">
        <v>34</v>
      </c>
      <c r="B11" s="27" t="s">
        <v>343</v>
      </c>
      <c r="C11" s="23" t="s">
        <v>344</v>
      </c>
      <c r="D11" s="85">
        <f>'[7]NC453'!$R$53</f>
        <v>124409</v>
      </c>
      <c r="E11" s="85">
        <f>'[7]NC453'!$R$54</f>
        <v>117355</v>
      </c>
      <c r="F11" s="63">
        <f t="shared" si="0"/>
        <v>241764</v>
      </c>
      <c r="G11" s="87">
        <f>('[16]NC453'!$D$57)/1000</f>
        <v>124484.2</v>
      </c>
      <c r="H11" s="85">
        <f>('[16]NC453'!$D$58)/1000</f>
        <v>45097.509</v>
      </c>
      <c r="I11" s="58">
        <f t="shared" si="1"/>
        <v>100205.446</v>
      </c>
      <c r="J11" s="86">
        <f>('[16]NC453'!$M$57)/1000</f>
        <v>74029.333</v>
      </c>
      <c r="K11" s="87">
        <f>('[16]NC453'!$M$58)/1000</f>
        <v>26176.113</v>
      </c>
      <c r="L11" s="52">
        <f t="shared" si="2"/>
        <v>100205.446</v>
      </c>
      <c r="M11" s="53">
        <f>IF($I11=0,0,$L11/$I11)</f>
        <v>1</v>
      </c>
      <c r="N11" s="87"/>
      <c r="O11" s="85"/>
      <c r="P11" s="52">
        <f t="shared" si="3"/>
        <v>0</v>
      </c>
      <c r="Q11" s="53">
        <f t="shared" si="4"/>
        <v>0</v>
      </c>
      <c r="R11" s="85">
        <f>'[7]NC453'!$T$53</f>
        <v>115697</v>
      </c>
      <c r="S11" s="85">
        <f>'[7]NC453'!$T$54</f>
        <v>23793</v>
      </c>
      <c r="T11" s="52">
        <f>$R11+$S11</f>
        <v>139490</v>
      </c>
      <c r="U11" s="53">
        <f>IF($I11=0,0,$T11/$I11)</f>
        <v>1.3920401092770947</v>
      </c>
    </row>
    <row r="12" spans="1:21" ht="12.75">
      <c r="A12" s="23" t="s">
        <v>53</v>
      </c>
      <c r="B12" s="27" t="s">
        <v>345</v>
      </c>
      <c r="C12" s="23" t="s">
        <v>346</v>
      </c>
      <c r="D12" s="85">
        <f>'[7]DC45'!$R$53</f>
        <v>134253</v>
      </c>
      <c r="E12" s="85">
        <f>'[7]DC45'!$R$54</f>
        <v>9175</v>
      </c>
      <c r="F12" s="63">
        <f t="shared" si="0"/>
        <v>143428</v>
      </c>
      <c r="G12" s="87">
        <f>('[16]DC45'!$D$57)/1000</f>
        <v>0</v>
      </c>
      <c r="H12" s="85">
        <f>('[16]DC45'!$D$58)/1000</f>
        <v>0</v>
      </c>
      <c r="I12" s="58">
        <f t="shared" si="1"/>
        <v>168010.632</v>
      </c>
      <c r="J12" s="86">
        <f>('[16]DC45'!$M$57)/1000</f>
        <v>161533.097</v>
      </c>
      <c r="K12" s="87">
        <f>('[16]DC45'!$M$58)/1000</f>
        <v>6477.535</v>
      </c>
      <c r="L12" s="52">
        <f t="shared" si="2"/>
        <v>168010.632</v>
      </c>
      <c r="M12" s="53">
        <f>IF($I12=0,0,$L12/$I12)</f>
        <v>1</v>
      </c>
      <c r="N12" s="87"/>
      <c r="O12" s="85"/>
      <c r="P12" s="52">
        <f t="shared" si="3"/>
        <v>0</v>
      </c>
      <c r="Q12" s="53">
        <f t="shared" si="4"/>
        <v>0</v>
      </c>
      <c r="R12" s="85">
        <f>'[7]DC45'!$T$53</f>
        <v>171787</v>
      </c>
      <c r="S12" s="85">
        <f>'[7]DC45'!$T$54</f>
        <v>25447</v>
      </c>
      <c r="T12" s="52">
        <f>$R12+$S12</f>
        <v>197234</v>
      </c>
      <c r="U12" s="53">
        <f>IF($I12=0,0,$T12/$I12)</f>
        <v>1.1739376112816478</v>
      </c>
    </row>
    <row r="13" spans="1:21" ht="16.5">
      <c r="A13" s="24"/>
      <c r="B13" s="80" t="s">
        <v>546</v>
      </c>
      <c r="C13" s="24"/>
      <c r="D13" s="54">
        <f>SUM(D9:D12)</f>
        <v>448678</v>
      </c>
      <c r="E13" s="54">
        <f>SUM(E9:E12)</f>
        <v>236572</v>
      </c>
      <c r="F13" s="98">
        <f t="shared" si="0"/>
        <v>685250</v>
      </c>
      <c r="G13" s="61">
        <f>SUM(G9:G12)</f>
        <v>265057.759</v>
      </c>
      <c r="H13" s="54">
        <f>SUM(H9:H12)</f>
        <v>95784.50899999999</v>
      </c>
      <c r="I13" s="59">
        <f t="shared" si="1"/>
        <v>394635.106</v>
      </c>
      <c r="J13" s="64">
        <f>SUM(J9:J12)</f>
        <v>343346.016</v>
      </c>
      <c r="K13" s="61">
        <f>SUM(K9:K12)</f>
        <v>51289.09</v>
      </c>
      <c r="L13" s="54">
        <f t="shared" si="2"/>
        <v>394635.106</v>
      </c>
      <c r="M13" s="55">
        <f>IF($I13=0,0,$L13/$I13)</f>
        <v>1</v>
      </c>
      <c r="N13" s="61">
        <f>SUM(N9:N12)</f>
        <v>0</v>
      </c>
      <c r="O13" s="54">
        <f>SUM(O9:O12)</f>
        <v>0</v>
      </c>
      <c r="P13" s="54">
        <f t="shared" si="3"/>
        <v>0</v>
      </c>
      <c r="Q13" s="55">
        <f t="shared" si="4"/>
        <v>0</v>
      </c>
      <c r="R13" s="54">
        <f>SUM(R9:R12)</f>
        <v>477934</v>
      </c>
      <c r="S13" s="54">
        <f>SUM(S9:S12)</f>
        <v>122395</v>
      </c>
      <c r="T13" s="54">
        <f>$R13+$S13</f>
        <v>600329</v>
      </c>
      <c r="U13" s="55">
        <f>IF($I13=0,0,$T13/$I13)</f>
        <v>1.5212255343547665</v>
      </c>
    </row>
    <row r="14" spans="1:21" ht="16.5">
      <c r="A14" s="24"/>
      <c r="B14" s="28"/>
      <c r="C14" s="24"/>
      <c r="D14" s="54"/>
      <c r="E14" s="54"/>
      <c r="F14" s="98"/>
      <c r="G14" s="61"/>
      <c r="H14" s="54"/>
      <c r="I14" s="59"/>
      <c r="J14" s="64"/>
      <c r="K14" s="61"/>
      <c r="L14" s="54"/>
      <c r="M14" s="55"/>
      <c r="N14" s="61"/>
      <c r="O14" s="54"/>
      <c r="P14" s="54"/>
      <c r="Q14" s="55"/>
      <c r="R14" s="54"/>
      <c r="S14" s="54"/>
      <c r="T14" s="54"/>
      <c r="U14" s="55"/>
    </row>
    <row r="15" spans="1:21" ht="12.75">
      <c r="A15" s="23" t="s">
        <v>34</v>
      </c>
      <c r="B15" s="27" t="s">
        <v>347</v>
      </c>
      <c r="C15" s="23" t="s">
        <v>348</v>
      </c>
      <c r="D15" s="85">
        <f>'[7]NC061'!$R$53</f>
        <v>40379</v>
      </c>
      <c r="E15" s="85">
        <f>'[7]NC061'!$R$54</f>
        <v>10147</v>
      </c>
      <c r="F15" s="63">
        <f t="shared" si="0"/>
        <v>50526</v>
      </c>
      <c r="G15" s="87">
        <f>('[16]NC061'!$D$57)/1000</f>
        <v>41263.224</v>
      </c>
      <c r="H15" s="85">
        <f>('[16]NC061'!$D$58)/1000</f>
        <v>10147</v>
      </c>
      <c r="I15" s="58">
        <f t="shared" si="1"/>
        <v>19265.869</v>
      </c>
      <c r="J15" s="86">
        <f>('[16]NC061'!$M$57)/1000</f>
        <v>16470.653</v>
      </c>
      <c r="K15" s="87">
        <f>('[16]NC061'!$M$58)/1000</f>
        <v>2795.216</v>
      </c>
      <c r="L15" s="52">
        <f t="shared" si="2"/>
        <v>19265.869</v>
      </c>
      <c r="M15" s="53">
        <f aca="true" t="shared" si="5" ref="M15:M22">IF($I15=0,0,$L15/$I15)</f>
        <v>1</v>
      </c>
      <c r="N15" s="87"/>
      <c r="O15" s="85"/>
      <c r="P15" s="52">
        <f t="shared" si="3"/>
        <v>0</v>
      </c>
      <c r="Q15" s="53">
        <f t="shared" si="4"/>
        <v>0</v>
      </c>
      <c r="R15" s="85">
        <f>'[7]NC061'!$T$53</f>
        <v>56136</v>
      </c>
      <c r="S15" s="85">
        <f>'[7]NC061'!$T$54</f>
        <v>6282</v>
      </c>
      <c r="T15" s="52">
        <f aca="true" t="shared" si="6" ref="T15:T51">$R15+$S15</f>
        <v>62418</v>
      </c>
      <c r="U15" s="53">
        <f aca="true" t="shared" si="7" ref="U15:U22">IF($I15=0,0,$T15/$I15)</f>
        <v>3.2398227144594416</v>
      </c>
    </row>
    <row r="16" spans="1:21" ht="12.75">
      <c r="A16" s="23" t="s">
        <v>34</v>
      </c>
      <c r="B16" s="27" t="s">
        <v>349</v>
      </c>
      <c r="C16" s="23" t="s">
        <v>350</v>
      </c>
      <c r="D16" s="85">
        <f>'[7]NC062'!$R$53</f>
        <v>118145</v>
      </c>
      <c r="E16" s="85">
        <f>'[7]NC062'!$R$54</f>
        <v>49276</v>
      </c>
      <c r="F16" s="63">
        <f t="shared" si="0"/>
        <v>167421</v>
      </c>
      <c r="G16" s="87">
        <f>('[16]NC062'!$D$57)/1000</f>
        <v>208299.427</v>
      </c>
      <c r="H16" s="85">
        <f>('[16]NC062'!$D$58)/1000</f>
        <v>31313.797</v>
      </c>
      <c r="I16" s="58">
        <f t="shared" si="1"/>
        <v>120397.749</v>
      </c>
      <c r="J16" s="86">
        <f>('[16]NC062'!$M$57)/1000</f>
        <v>91388.48</v>
      </c>
      <c r="K16" s="87">
        <f>('[16]NC062'!$M$58)/1000</f>
        <v>29009.269</v>
      </c>
      <c r="L16" s="52">
        <f t="shared" si="2"/>
        <v>120397.749</v>
      </c>
      <c r="M16" s="53">
        <f t="shared" si="5"/>
        <v>1</v>
      </c>
      <c r="N16" s="87"/>
      <c r="O16" s="85"/>
      <c r="P16" s="52">
        <f t="shared" si="3"/>
        <v>0</v>
      </c>
      <c r="Q16" s="53">
        <f t="shared" si="4"/>
        <v>0</v>
      </c>
      <c r="R16" s="85">
        <f>'[7]NC062'!$T$53</f>
        <v>129766</v>
      </c>
      <c r="S16" s="85">
        <f>'[7]NC062'!$T$54</f>
        <v>36997</v>
      </c>
      <c r="T16" s="52">
        <f t="shared" si="6"/>
        <v>166763</v>
      </c>
      <c r="U16" s="53">
        <f t="shared" si="7"/>
        <v>1.385100646690662</v>
      </c>
    </row>
    <row r="17" spans="1:21" ht="12.75">
      <c r="A17" s="23" t="s">
        <v>34</v>
      </c>
      <c r="B17" s="27" t="s">
        <v>351</v>
      </c>
      <c r="C17" s="23" t="s">
        <v>352</v>
      </c>
      <c r="D17" s="85">
        <f>'[7]NC064'!$R$53</f>
        <v>24692</v>
      </c>
      <c r="E17" s="85">
        <f>'[7]NC064'!$R$54</f>
        <v>6509</v>
      </c>
      <c r="F17" s="63">
        <f t="shared" si="0"/>
        <v>31201</v>
      </c>
      <c r="G17" s="87">
        <f>('[16]NC064'!$D$57)/1000</f>
        <v>34041.307</v>
      </c>
      <c r="H17" s="85">
        <f>('[16]NC064'!$D$58)/1000</f>
        <v>6370</v>
      </c>
      <c r="I17" s="58">
        <f t="shared" si="1"/>
        <v>25017.407</v>
      </c>
      <c r="J17" s="86">
        <f>('[16]NC064'!$M$57)/1000</f>
        <v>23358.396</v>
      </c>
      <c r="K17" s="87">
        <f>('[16]NC064'!$M$58)/1000</f>
        <v>1659.011</v>
      </c>
      <c r="L17" s="52">
        <f t="shared" si="2"/>
        <v>25017.407</v>
      </c>
      <c r="M17" s="53">
        <f t="shared" si="5"/>
        <v>1</v>
      </c>
      <c r="N17" s="87"/>
      <c r="O17" s="85"/>
      <c r="P17" s="52">
        <f t="shared" si="3"/>
        <v>0</v>
      </c>
      <c r="Q17" s="53">
        <f t="shared" si="4"/>
        <v>0</v>
      </c>
      <c r="R17" s="85">
        <f>'[7]NC064'!$T$53</f>
        <v>30149</v>
      </c>
      <c r="S17" s="85">
        <f>'[7]NC064'!$T$54</f>
        <v>4553</v>
      </c>
      <c r="T17" s="52">
        <f t="shared" si="6"/>
        <v>34702</v>
      </c>
      <c r="U17" s="53">
        <f t="shared" si="7"/>
        <v>1.387114180138653</v>
      </c>
    </row>
    <row r="18" spans="1:21" ht="12.75">
      <c r="A18" s="23" t="s">
        <v>34</v>
      </c>
      <c r="B18" s="27" t="s">
        <v>353</v>
      </c>
      <c r="C18" s="23" t="s">
        <v>354</v>
      </c>
      <c r="D18" s="85">
        <f>'[7]NC065'!$R$53</f>
        <v>44157</v>
      </c>
      <c r="E18" s="85">
        <f>'[7]NC065'!$R$54</f>
        <v>7974</v>
      </c>
      <c r="F18" s="63">
        <f t="shared" si="0"/>
        <v>52131</v>
      </c>
      <c r="G18" s="87">
        <f>('[16]NC065'!$D$57)/1000</f>
        <v>47149.182</v>
      </c>
      <c r="H18" s="85">
        <f>('[16]NC065'!$D$58)/1000</f>
        <v>0</v>
      </c>
      <c r="I18" s="58">
        <f t="shared" si="1"/>
        <v>29876.723</v>
      </c>
      <c r="J18" s="86">
        <f>('[16]NC065'!$M$57)/1000</f>
        <v>36792.207</v>
      </c>
      <c r="K18" s="87">
        <f>('[16]NC065'!$M$58)/1000</f>
        <v>-6915.484</v>
      </c>
      <c r="L18" s="52">
        <f t="shared" si="2"/>
        <v>29876.723</v>
      </c>
      <c r="M18" s="53">
        <f t="shared" si="5"/>
        <v>1</v>
      </c>
      <c r="N18" s="87"/>
      <c r="O18" s="85"/>
      <c r="P18" s="52">
        <f t="shared" si="3"/>
        <v>0</v>
      </c>
      <c r="Q18" s="53">
        <f t="shared" si="4"/>
        <v>0</v>
      </c>
      <c r="R18" s="85">
        <f>'[7]NC065'!$T$53</f>
        <v>58778</v>
      </c>
      <c r="S18" s="85">
        <f>'[7]NC065'!$T$54</f>
        <v>10028</v>
      </c>
      <c r="T18" s="52">
        <f t="shared" si="6"/>
        <v>68806</v>
      </c>
      <c r="U18" s="53">
        <f t="shared" si="7"/>
        <v>2.3029968848993243</v>
      </c>
    </row>
    <row r="19" spans="1:21" ht="12.75">
      <c r="A19" s="23" t="s">
        <v>34</v>
      </c>
      <c r="B19" s="27" t="s">
        <v>355</v>
      </c>
      <c r="C19" s="23" t="s">
        <v>356</v>
      </c>
      <c r="D19" s="85">
        <f>'[7]NC066'!$R$53</f>
        <v>27425</v>
      </c>
      <c r="E19" s="85">
        <f>'[7]NC066'!$R$54</f>
        <v>5941</v>
      </c>
      <c r="F19" s="63">
        <f t="shared" si="0"/>
        <v>33366</v>
      </c>
      <c r="G19" s="87">
        <f>('[16]NC066'!$D$57)/1000</f>
        <v>0</v>
      </c>
      <c r="H19" s="85">
        <f>('[16]NC066'!$D$58)/1000</f>
        <v>6083</v>
      </c>
      <c r="I19" s="58">
        <f t="shared" si="1"/>
        <v>24158.065</v>
      </c>
      <c r="J19" s="86">
        <f>('[16]NC066'!$M$57)/1000</f>
        <v>21224.964</v>
      </c>
      <c r="K19" s="87">
        <f>('[16]NC066'!$M$58)/1000</f>
        <v>2933.101</v>
      </c>
      <c r="L19" s="52">
        <f t="shared" si="2"/>
        <v>24158.065</v>
      </c>
      <c r="M19" s="53">
        <f t="shared" si="5"/>
        <v>1</v>
      </c>
      <c r="N19" s="87"/>
      <c r="O19" s="85"/>
      <c r="P19" s="52">
        <f t="shared" si="3"/>
        <v>0</v>
      </c>
      <c r="Q19" s="53">
        <f t="shared" si="4"/>
        <v>0</v>
      </c>
      <c r="R19" s="85">
        <f>'[7]NC066'!$T$53</f>
        <v>26737</v>
      </c>
      <c r="S19" s="85">
        <f>'[7]NC066'!$T$54</f>
        <v>3051</v>
      </c>
      <c r="T19" s="52">
        <f t="shared" si="6"/>
        <v>29788</v>
      </c>
      <c r="U19" s="53">
        <f t="shared" si="7"/>
        <v>1.2330457758102729</v>
      </c>
    </row>
    <row r="20" spans="1:21" ht="12.75">
      <c r="A20" s="23" t="s">
        <v>34</v>
      </c>
      <c r="B20" s="27" t="s">
        <v>357</v>
      </c>
      <c r="C20" s="23" t="s">
        <v>358</v>
      </c>
      <c r="D20" s="85">
        <f>'[7]NC067'!$R$53</f>
        <v>12472</v>
      </c>
      <c r="E20" s="85">
        <f>'[7]NC067'!$R$54</f>
        <v>11637</v>
      </c>
      <c r="F20" s="63">
        <f t="shared" si="0"/>
        <v>24109</v>
      </c>
      <c r="G20" s="87">
        <f>('[16]NC067'!$D$57)/1000</f>
        <v>22332.15</v>
      </c>
      <c r="H20" s="85">
        <f>('[16]NC067'!$D$58)/1000</f>
        <v>11460.6</v>
      </c>
      <c r="I20" s="58">
        <f t="shared" si="1"/>
        <v>23466.867</v>
      </c>
      <c r="J20" s="86">
        <f>('[16]NC067'!$M$57)/1000</f>
        <v>21670.03</v>
      </c>
      <c r="K20" s="87">
        <f>('[16]NC067'!$M$58)/1000</f>
        <v>1796.837</v>
      </c>
      <c r="L20" s="52">
        <f t="shared" si="2"/>
        <v>23466.867</v>
      </c>
      <c r="M20" s="53">
        <f t="shared" si="5"/>
        <v>1</v>
      </c>
      <c r="N20" s="87"/>
      <c r="O20" s="85"/>
      <c r="P20" s="52">
        <f t="shared" si="3"/>
        <v>0</v>
      </c>
      <c r="Q20" s="53">
        <f t="shared" si="4"/>
        <v>0</v>
      </c>
      <c r="R20" s="85">
        <f>'[7]NC067'!$T$53</f>
        <v>21844</v>
      </c>
      <c r="S20" s="85">
        <f>'[7]NC067'!$T$54</f>
        <v>1843</v>
      </c>
      <c r="T20" s="52">
        <f t="shared" si="6"/>
        <v>23687</v>
      </c>
      <c r="U20" s="53">
        <f t="shared" si="7"/>
        <v>1.0093805875322002</v>
      </c>
    </row>
    <row r="21" spans="1:21" ht="12.75">
      <c r="A21" s="23" t="s">
        <v>53</v>
      </c>
      <c r="B21" s="27" t="s">
        <v>359</v>
      </c>
      <c r="C21" s="23" t="s">
        <v>360</v>
      </c>
      <c r="D21" s="85">
        <f>'[7]DC6'!$R$53</f>
        <v>103027</v>
      </c>
      <c r="E21" s="85">
        <f>'[7]DC6'!$R$54</f>
        <v>1983</v>
      </c>
      <c r="F21" s="63">
        <f t="shared" si="0"/>
        <v>105010</v>
      </c>
      <c r="G21" s="87">
        <f>('[16]DC6'!$D$57)/1000</f>
        <v>0</v>
      </c>
      <c r="H21" s="85">
        <f>('[16]DC6'!$D$58)/1000</f>
        <v>0</v>
      </c>
      <c r="I21" s="58">
        <f t="shared" si="1"/>
        <v>63751.027</v>
      </c>
      <c r="J21" s="86">
        <f>('[16]DC6'!$M$57)/1000</f>
        <v>62802.9</v>
      </c>
      <c r="K21" s="87">
        <f>('[16]DC6'!$M$58)/1000</f>
        <v>948.127</v>
      </c>
      <c r="L21" s="52">
        <f t="shared" si="2"/>
        <v>63751.027</v>
      </c>
      <c r="M21" s="53">
        <f t="shared" si="5"/>
        <v>1</v>
      </c>
      <c r="N21" s="87"/>
      <c r="O21" s="85"/>
      <c r="P21" s="52">
        <f t="shared" si="3"/>
        <v>0</v>
      </c>
      <c r="Q21" s="53">
        <f t="shared" si="4"/>
        <v>0</v>
      </c>
      <c r="R21" s="85">
        <f>'[7]DC6'!$T$53</f>
        <v>66593</v>
      </c>
      <c r="S21" s="85">
        <f>'[7]DC6'!$T$54</f>
        <v>2685</v>
      </c>
      <c r="T21" s="52">
        <f t="shared" si="6"/>
        <v>69278</v>
      </c>
      <c r="U21" s="53">
        <f t="shared" si="7"/>
        <v>1.0866962190271852</v>
      </c>
    </row>
    <row r="22" spans="1:21" ht="16.5">
      <c r="A22" s="24"/>
      <c r="B22" s="80" t="s">
        <v>547</v>
      </c>
      <c r="C22" s="24"/>
      <c r="D22" s="54">
        <f>SUM(D15:D21)</f>
        <v>370297</v>
      </c>
      <c r="E22" s="54">
        <f>SUM(E15:E21)</f>
        <v>93467</v>
      </c>
      <c r="F22" s="98">
        <f t="shared" si="0"/>
        <v>463764</v>
      </c>
      <c r="G22" s="61">
        <f>SUM(G15:G21)</f>
        <v>353085.29000000004</v>
      </c>
      <c r="H22" s="54">
        <f>SUM(H15:H21)</f>
        <v>65374.397</v>
      </c>
      <c r="I22" s="59">
        <f t="shared" si="1"/>
        <v>305933.707</v>
      </c>
      <c r="J22" s="64">
        <f>SUM(J15:J21)</f>
        <v>273707.63</v>
      </c>
      <c r="K22" s="61">
        <f>SUM(K15:K21)</f>
        <v>32226.076999999997</v>
      </c>
      <c r="L22" s="54">
        <f t="shared" si="2"/>
        <v>305933.707</v>
      </c>
      <c r="M22" s="55">
        <f t="shared" si="5"/>
        <v>1</v>
      </c>
      <c r="N22" s="61">
        <f>SUM(N15:N21)</f>
        <v>0</v>
      </c>
      <c r="O22" s="54">
        <f>SUM(O15:O21)</f>
        <v>0</v>
      </c>
      <c r="P22" s="54">
        <f t="shared" si="3"/>
        <v>0</v>
      </c>
      <c r="Q22" s="55">
        <f t="shared" si="4"/>
        <v>0</v>
      </c>
      <c r="R22" s="54">
        <f>SUM(R15:R21)</f>
        <v>390003</v>
      </c>
      <c r="S22" s="54">
        <f>SUM(S15:S21)</f>
        <v>65439</v>
      </c>
      <c r="T22" s="54">
        <f>$R22+$S22</f>
        <v>455442</v>
      </c>
      <c r="U22" s="55">
        <f t="shared" si="7"/>
        <v>1.4886950655620304</v>
      </c>
    </row>
    <row r="23" spans="1:21" ht="16.5">
      <c r="A23" s="24"/>
      <c r="B23" s="28"/>
      <c r="C23" s="24"/>
      <c r="D23" s="54"/>
      <c r="E23" s="54"/>
      <c r="F23" s="98"/>
      <c r="G23" s="61"/>
      <c r="H23" s="54"/>
      <c r="I23" s="59"/>
      <c r="J23" s="64"/>
      <c r="K23" s="61"/>
      <c r="L23" s="54"/>
      <c r="M23" s="55"/>
      <c r="N23" s="61"/>
      <c r="O23" s="54"/>
      <c r="P23" s="54"/>
      <c r="Q23" s="55"/>
      <c r="R23" s="54"/>
      <c r="S23" s="54"/>
      <c r="T23" s="54"/>
      <c r="U23" s="55"/>
    </row>
    <row r="24" spans="1:21" ht="12.75">
      <c r="A24" s="23" t="s">
        <v>34</v>
      </c>
      <c r="B24" s="27" t="s">
        <v>361</v>
      </c>
      <c r="C24" s="23" t="s">
        <v>362</v>
      </c>
      <c r="D24" s="85">
        <f>'[7]NC071'!$R$53</f>
        <v>43083</v>
      </c>
      <c r="E24" s="85">
        <f>'[7]NC071'!$R$54</f>
        <v>8995</v>
      </c>
      <c r="F24" s="63">
        <f t="shared" si="0"/>
        <v>52078</v>
      </c>
      <c r="G24" s="87">
        <f>('[16]NC071'!$D$57)/1000</f>
        <v>45403.695</v>
      </c>
      <c r="H24" s="85">
        <f>('[16]NC071'!$D$58)/1000</f>
        <v>16284.363</v>
      </c>
      <c r="I24" s="58">
        <f t="shared" si="1"/>
        <v>41864.515</v>
      </c>
      <c r="J24" s="86">
        <f>('[16]NC071'!$M$57)/1000</f>
        <v>28003.852</v>
      </c>
      <c r="K24" s="87">
        <f>('[16]NC071'!$M$58)/1000</f>
        <v>13860.663</v>
      </c>
      <c r="L24" s="52">
        <f t="shared" si="2"/>
        <v>41864.515</v>
      </c>
      <c r="M24" s="53">
        <f aca="true" t="shared" si="8" ref="M24:M33">IF($I24=0,0,$L24/$I24)</f>
        <v>1</v>
      </c>
      <c r="N24" s="87"/>
      <c r="O24" s="85"/>
      <c r="P24" s="52">
        <f t="shared" si="3"/>
        <v>0</v>
      </c>
      <c r="Q24" s="53">
        <f t="shared" si="4"/>
        <v>0</v>
      </c>
      <c r="R24" s="85">
        <f>'[7]NC071'!$T$53</f>
        <v>42266</v>
      </c>
      <c r="S24" s="85">
        <f>'[7]NC071'!$T$54</f>
        <v>15002</v>
      </c>
      <c r="T24" s="52">
        <f t="shared" si="6"/>
        <v>57268</v>
      </c>
      <c r="U24" s="53">
        <f aca="true" t="shared" si="9" ref="U24:U33">IF($I24=0,0,$T24/$I24)</f>
        <v>1.3679365448280005</v>
      </c>
    </row>
    <row r="25" spans="1:21" ht="12.75">
      <c r="A25" s="23" t="s">
        <v>34</v>
      </c>
      <c r="B25" s="27" t="s">
        <v>363</v>
      </c>
      <c r="C25" s="23" t="s">
        <v>364</v>
      </c>
      <c r="D25" s="85">
        <f>'[7]NC072'!$R$53</f>
        <v>57322</v>
      </c>
      <c r="E25" s="85">
        <f>'[7]NC072'!$R$54</f>
        <v>20201</v>
      </c>
      <c r="F25" s="63">
        <f t="shared" si="0"/>
        <v>77523</v>
      </c>
      <c r="G25" s="87">
        <f>('[16]NC072'!$D$57)/1000</f>
        <v>57534.839</v>
      </c>
      <c r="H25" s="85">
        <f>('[16]NC072'!$D$58)/1000</f>
        <v>27998</v>
      </c>
      <c r="I25" s="58">
        <f t="shared" si="1"/>
        <v>57904.49799999999</v>
      </c>
      <c r="J25" s="86">
        <f>('[16]NC072'!$M$57)/1000</f>
        <v>48713.001</v>
      </c>
      <c r="K25" s="87">
        <f>('[16]NC072'!$M$58)/1000</f>
        <v>9191.497</v>
      </c>
      <c r="L25" s="52">
        <f t="shared" si="2"/>
        <v>57904.49799999999</v>
      </c>
      <c r="M25" s="53">
        <f t="shared" si="8"/>
        <v>1</v>
      </c>
      <c r="N25" s="87"/>
      <c r="O25" s="85"/>
      <c r="P25" s="52">
        <f t="shared" si="3"/>
        <v>0</v>
      </c>
      <c r="Q25" s="53">
        <f t="shared" si="4"/>
        <v>0</v>
      </c>
      <c r="R25" s="85">
        <f>'[7]NC072'!$T$53</f>
        <v>108314</v>
      </c>
      <c r="S25" s="85">
        <f>'[7]NC072'!$T$54</f>
        <v>9666</v>
      </c>
      <c r="T25" s="52">
        <f t="shared" si="6"/>
        <v>117980</v>
      </c>
      <c r="U25" s="53">
        <f t="shared" si="9"/>
        <v>2.037492838639237</v>
      </c>
    </row>
    <row r="26" spans="1:21" ht="12.75">
      <c r="A26" s="23" t="s">
        <v>34</v>
      </c>
      <c r="B26" s="27" t="s">
        <v>365</v>
      </c>
      <c r="C26" s="23" t="s">
        <v>366</v>
      </c>
      <c r="D26" s="85">
        <f>'[7]NC073'!$R$53</f>
        <v>139477</v>
      </c>
      <c r="E26" s="85">
        <f>'[7]NC073'!$R$54</f>
        <v>19481</v>
      </c>
      <c r="F26" s="63">
        <f t="shared" si="0"/>
        <v>158958</v>
      </c>
      <c r="G26" s="87">
        <f>('[16]NC073'!$D$57)/1000</f>
        <v>143747.416</v>
      </c>
      <c r="H26" s="85">
        <f>('[16]NC073'!$D$58)/1000</f>
        <v>28100.358</v>
      </c>
      <c r="I26" s="58">
        <f t="shared" si="1"/>
        <v>121234.735</v>
      </c>
      <c r="J26" s="86">
        <f>('[16]NC073'!$M$57)/1000</f>
        <v>103779.053</v>
      </c>
      <c r="K26" s="87">
        <f>('[16]NC073'!$M$58)/1000</f>
        <v>17455.682</v>
      </c>
      <c r="L26" s="52">
        <f t="shared" si="2"/>
        <v>121234.735</v>
      </c>
      <c r="M26" s="53">
        <f t="shared" si="8"/>
        <v>1</v>
      </c>
      <c r="N26" s="87"/>
      <c r="O26" s="85"/>
      <c r="P26" s="52">
        <f t="shared" si="3"/>
        <v>0</v>
      </c>
      <c r="Q26" s="53">
        <f t="shared" si="4"/>
        <v>0</v>
      </c>
      <c r="R26" s="85">
        <f>'[7]NC073'!$T$53</f>
        <v>136065</v>
      </c>
      <c r="S26" s="85">
        <f>'[7]NC073'!$T$54</f>
        <v>16510</v>
      </c>
      <c r="T26" s="52">
        <f t="shared" si="6"/>
        <v>152575</v>
      </c>
      <c r="U26" s="53">
        <f t="shared" si="9"/>
        <v>1.258508957849415</v>
      </c>
    </row>
    <row r="27" spans="1:21" ht="12.75">
      <c r="A27" s="23" t="s">
        <v>34</v>
      </c>
      <c r="B27" s="27" t="s">
        <v>367</v>
      </c>
      <c r="C27" s="23" t="s">
        <v>368</v>
      </c>
      <c r="D27" s="85">
        <f>'[7]NC074'!$R$53</f>
        <v>43353</v>
      </c>
      <c r="E27" s="85">
        <f>'[7]NC074'!$R$54</f>
        <v>6622</v>
      </c>
      <c r="F27" s="63">
        <f t="shared" si="0"/>
        <v>49975</v>
      </c>
      <c r="G27" s="87">
        <f>('[16]NC074'!$D$57)/1000</f>
        <v>54959.016</v>
      </c>
      <c r="H27" s="85">
        <f>('[16]NC074'!$D$58)/1000</f>
        <v>6622</v>
      </c>
      <c r="I27" s="58">
        <f t="shared" si="1"/>
        <v>39957.888999999996</v>
      </c>
      <c r="J27" s="86">
        <f>('[16]NC074'!$M$57)/1000</f>
        <v>34700.013</v>
      </c>
      <c r="K27" s="87">
        <f>('[16]NC074'!$M$58)/1000</f>
        <v>5257.876</v>
      </c>
      <c r="L27" s="52">
        <f t="shared" si="2"/>
        <v>39957.888999999996</v>
      </c>
      <c r="M27" s="53">
        <f t="shared" si="8"/>
        <v>1</v>
      </c>
      <c r="N27" s="87"/>
      <c r="O27" s="85"/>
      <c r="P27" s="52">
        <f t="shared" si="3"/>
        <v>0</v>
      </c>
      <c r="Q27" s="53">
        <f t="shared" si="4"/>
        <v>0</v>
      </c>
      <c r="R27" s="85">
        <f>'[7]NC074'!$T$53</f>
        <v>34697</v>
      </c>
      <c r="S27" s="85">
        <f>'[7]NC074'!$T$54</f>
        <v>4684</v>
      </c>
      <c r="T27" s="52">
        <f t="shared" si="6"/>
        <v>39381</v>
      </c>
      <c r="U27" s="53">
        <f t="shared" si="9"/>
        <v>0.9855625756405701</v>
      </c>
    </row>
    <row r="28" spans="1:21" ht="12.75">
      <c r="A28" s="23" t="s">
        <v>34</v>
      </c>
      <c r="B28" s="27" t="s">
        <v>369</v>
      </c>
      <c r="C28" s="23" t="s">
        <v>370</v>
      </c>
      <c r="D28" s="85">
        <f>'[7]NC075'!$R$53</f>
        <v>24608</v>
      </c>
      <c r="E28" s="85">
        <f>'[7]NC075'!$R$54</f>
        <v>13802</v>
      </c>
      <c r="F28" s="63">
        <f t="shared" si="0"/>
        <v>38410</v>
      </c>
      <c r="G28" s="87">
        <f>('[16]NC075'!$D$57)/1000</f>
        <v>24758</v>
      </c>
      <c r="H28" s="85">
        <f>('[16]NC075'!$D$58)/1000</f>
        <v>13652</v>
      </c>
      <c r="I28" s="58">
        <f t="shared" si="1"/>
        <v>37228.994999999995</v>
      </c>
      <c r="J28" s="86">
        <f>('[16]NC075'!$M$57)/1000</f>
        <v>20653.82</v>
      </c>
      <c r="K28" s="87">
        <f>('[16]NC075'!$M$58)/1000</f>
        <v>16575.175</v>
      </c>
      <c r="L28" s="52">
        <f t="shared" si="2"/>
        <v>37228.994999999995</v>
      </c>
      <c r="M28" s="53">
        <f t="shared" si="8"/>
        <v>1</v>
      </c>
      <c r="N28" s="87"/>
      <c r="O28" s="85"/>
      <c r="P28" s="52">
        <f t="shared" si="3"/>
        <v>0</v>
      </c>
      <c r="Q28" s="53">
        <f t="shared" si="4"/>
        <v>0</v>
      </c>
      <c r="R28" s="85">
        <f>'[7]NC075'!$T$53</f>
        <v>37774</v>
      </c>
      <c r="S28" s="85">
        <f>'[7]NC075'!$T$54</f>
        <v>14393</v>
      </c>
      <c r="T28" s="52">
        <f t="shared" si="6"/>
        <v>52167</v>
      </c>
      <c r="U28" s="53">
        <f t="shared" si="9"/>
        <v>1.4012465284115245</v>
      </c>
    </row>
    <row r="29" spans="1:21" ht="12.75">
      <c r="A29" s="23" t="s">
        <v>34</v>
      </c>
      <c r="B29" s="27" t="s">
        <v>371</v>
      </c>
      <c r="C29" s="23" t="s">
        <v>372</v>
      </c>
      <c r="D29" s="85">
        <f>'[7]NC076'!$R$53</f>
        <v>26794</v>
      </c>
      <c r="E29" s="85">
        <f>'[7]NC076'!$R$54</f>
        <v>12201</v>
      </c>
      <c r="F29" s="63">
        <f t="shared" si="0"/>
        <v>38995</v>
      </c>
      <c r="G29" s="87">
        <f>('[16]NC076'!$D$57)/1000</f>
        <v>27294.227</v>
      </c>
      <c r="H29" s="85">
        <f>('[16]NC076'!$D$58)/1000</f>
        <v>12201.156</v>
      </c>
      <c r="I29" s="58">
        <f t="shared" si="1"/>
        <v>40042.597</v>
      </c>
      <c r="J29" s="86">
        <f>('[16]NC076'!$M$57)/1000</f>
        <v>24995.836</v>
      </c>
      <c r="K29" s="87">
        <f>('[16]NC076'!$M$58)/1000</f>
        <v>15046.761</v>
      </c>
      <c r="L29" s="52">
        <f t="shared" si="2"/>
        <v>40042.597</v>
      </c>
      <c r="M29" s="53">
        <f t="shared" si="8"/>
        <v>1</v>
      </c>
      <c r="N29" s="87"/>
      <c r="O29" s="85"/>
      <c r="P29" s="52">
        <f t="shared" si="3"/>
        <v>0</v>
      </c>
      <c r="Q29" s="53">
        <f t="shared" si="4"/>
        <v>0</v>
      </c>
      <c r="R29" s="85">
        <f>'[7]NC076'!$T$53</f>
        <v>35190</v>
      </c>
      <c r="S29" s="85">
        <f>'[7]NC076'!$T$54</f>
        <v>15047</v>
      </c>
      <c r="T29" s="52">
        <f t="shared" si="6"/>
        <v>50237</v>
      </c>
      <c r="U29" s="53">
        <f t="shared" si="9"/>
        <v>1.254588956855121</v>
      </c>
    </row>
    <row r="30" spans="1:21" ht="12.75">
      <c r="A30" s="23" t="s">
        <v>34</v>
      </c>
      <c r="B30" s="27" t="s">
        <v>373</v>
      </c>
      <c r="C30" s="23" t="s">
        <v>374</v>
      </c>
      <c r="D30" s="85">
        <f>'[7]NC077'!$R$53</f>
        <v>41343</v>
      </c>
      <c r="E30" s="85">
        <f>'[7]NC077'!$R$54</f>
        <v>6387</v>
      </c>
      <c r="F30" s="63">
        <f t="shared" si="0"/>
        <v>47730</v>
      </c>
      <c r="G30" s="87">
        <f>('[16]NC077'!$D$57)/1000</f>
        <v>40197.742</v>
      </c>
      <c r="H30" s="85">
        <f>('[16]NC077'!$D$58)/1000</f>
        <v>6387</v>
      </c>
      <c r="I30" s="58">
        <f t="shared" si="1"/>
        <v>60248.391</v>
      </c>
      <c r="J30" s="86">
        <f>('[16]NC077'!$M$57)/1000</f>
        <v>46919.04</v>
      </c>
      <c r="K30" s="87">
        <f>('[16]NC077'!$M$58)/1000</f>
        <v>13329.351</v>
      </c>
      <c r="L30" s="52">
        <f t="shared" si="2"/>
        <v>60248.391</v>
      </c>
      <c r="M30" s="53">
        <f t="shared" si="8"/>
        <v>1</v>
      </c>
      <c r="N30" s="87"/>
      <c r="O30" s="85"/>
      <c r="P30" s="52">
        <f t="shared" si="3"/>
        <v>0</v>
      </c>
      <c r="Q30" s="53">
        <f t="shared" si="4"/>
        <v>0</v>
      </c>
      <c r="R30" s="85">
        <f>'[7]NC077'!$T$53</f>
        <v>41530</v>
      </c>
      <c r="S30" s="85">
        <f>'[7]NC077'!$T$54</f>
        <v>15652</v>
      </c>
      <c r="T30" s="52">
        <f t="shared" si="6"/>
        <v>57182</v>
      </c>
      <c r="U30" s="53">
        <f t="shared" si="9"/>
        <v>0.9491041843756458</v>
      </c>
    </row>
    <row r="31" spans="1:21" ht="12.75">
      <c r="A31" s="23" t="s">
        <v>34</v>
      </c>
      <c r="B31" s="27" t="s">
        <v>375</v>
      </c>
      <c r="C31" s="23" t="s">
        <v>376</v>
      </c>
      <c r="D31" s="85">
        <f>'[7]NC078'!$R$53</f>
        <v>54763</v>
      </c>
      <c r="E31" s="85">
        <f>'[7]NC078'!$R$54</f>
        <v>14333</v>
      </c>
      <c r="F31" s="63">
        <f t="shared" si="0"/>
        <v>69096</v>
      </c>
      <c r="G31" s="87">
        <f>('[16]NC078'!$D$57)/1000</f>
        <v>54765.765</v>
      </c>
      <c r="H31" s="85">
        <f>('[16]NC078'!$D$58)/1000</f>
        <v>21715</v>
      </c>
      <c r="I31" s="58">
        <f t="shared" si="1"/>
        <v>91003.908</v>
      </c>
      <c r="J31" s="86">
        <f>('[16]NC078'!$M$57)/1000</f>
        <v>48989.42</v>
      </c>
      <c r="K31" s="87">
        <f>('[16]NC078'!$M$58)/1000</f>
        <v>42014.488</v>
      </c>
      <c r="L31" s="52">
        <f t="shared" si="2"/>
        <v>91003.908</v>
      </c>
      <c r="M31" s="53">
        <f t="shared" si="8"/>
        <v>1</v>
      </c>
      <c r="N31" s="87"/>
      <c r="O31" s="85"/>
      <c r="P31" s="52">
        <f t="shared" si="3"/>
        <v>0</v>
      </c>
      <c r="Q31" s="53">
        <f t="shared" si="4"/>
        <v>0</v>
      </c>
      <c r="R31" s="85">
        <f>'[7]NC078'!$T$53</f>
        <v>57344</v>
      </c>
      <c r="S31" s="85">
        <f>'[7]NC078'!$T$54</f>
        <v>16887</v>
      </c>
      <c r="T31" s="52">
        <f t="shared" si="6"/>
        <v>74231</v>
      </c>
      <c r="U31" s="53">
        <f t="shared" si="9"/>
        <v>0.815690244862891</v>
      </c>
    </row>
    <row r="32" spans="1:21" ht="12.75">
      <c r="A32" s="23" t="s">
        <v>53</v>
      </c>
      <c r="B32" s="27" t="s">
        <v>377</v>
      </c>
      <c r="C32" s="23" t="s">
        <v>378</v>
      </c>
      <c r="D32" s="85">
        <f>'[7]DC7'!$R$53</f>
        <v>97325</v>
      </c>
      <c r="E32" s="85">
        <f>'[7]DC7'!$R$54</f>
        <v>1600</v>
      </c>
      <c r="F32" s="63">
        <f t="shared" si="0"/>
        <v>98925</v>
      </c>
      <c r="G32" s="87">
        <f>('[16]DC7'!$D$57)/1000</f>
        <v>0</v>
      </c>
      <c r="H32" s="85">
        <f>('[16]DC7'!$D$58)/1000</f>
        <v>0</v>
      </c>
      <c r="I32" s="58">
        <f t="shared" si="1"/>
        <v>92475.44600000001</v>
      </c>
      <c r="J32" s="86">
        <f>('[16]DC7'!$M$57)/1000</f>
        <v>91427.456</v>
      </c>
      <c r="K32" s="87">
        <f>('[16]DC7'!$M$58)/1000</f>
        <v>1047.99</v>
      </c>
      <c r="L32" s="52">
        <f t="shared" si="2"/>
        <v>92475.44600000001</v>
      </c>
      <c r="M32" s="53">
        <f t="shared" si="8"/>
        <v>1</v>
      </c>
      <c r="N32" s="87"/>
      <c r="O32" s="85"/>
      <c r="P32" s="52">
        <f t="shared" si="3"/>
        <v>0</v>
      </c>
      <c r="Q32" s="53">
        <f t="shared" si="4"/>
        <v>0</v>
      </c>
      <c r="R32" s="85">
        <f>'[7]DC7'!$T$53</f>
        <v>78624</v>
      </c>
      <c r="S32" s="85">
        <f>'[7]DC7'!$T$54</f>
        <v>1183</v>
      </c>
      <c r="T32" s="52">
        <f t="shared" si="6"/>
        <v>79807</v>
      </c>
      <c r="U32" s="53">
        <f t="shared" si="9"/>
        <v>0.863007462543084</v>
      </c>
    </row>
    <row r="33" spans="1:21" ht="16.5">
      <c r="A33" s="24"/>
      <c r="B33" s="80" t="s">
        <v>548</v>
      </c>
      <c r="C33" s="24"/>
      <c r="D33" s="54">
        <f>SUM(D24:D32)</f>
        <v>528068</v>
      </c>
      <c r="E33" s="54">
        <f>SUM(E24:E32)</f>
        <v>103622</v>
      </c>
      <c r="F33" s="98">
        <f t="shared" si="0"/>
        <v>631690</v>
      </c>
      <c r="G33" s="61">
        <f>SUM(G24:G32)</f>
        <v>448660.70000000007</v>
      </c>
      <c r="H33" s="54">
        <f>SUM(H24:H32)</f>
        <v>132959.87699999998</v>
      </c>
      <c r="I33" s="59">
        <f t="shared" si="1"/>
        <v>581960.974</v>
      </c>
      <c r="J33" s="64">
        <f>SUM(J24:J32)</f>
        <v>448181.49100000004</v>
      </c>
      <c r="K33" s="61">
        <f>SUM(K24:K32)</f>
        <v>133779.483</v>
      </c>
      <c r="L33" s="54">
        <f t="shared" si="2"/>
        <v>581960.974</v>
      </c>
      <c r="M33" s="55">
        <f t="shared" si="8"/>
        <v>1</v>
      </c>
      <c r="N33" s="61">
        <f>SUM(N24:N32)</f>
        <v>0</v>
      </c>
      <c r="O33" s="54">
        <f>SUM(O24:O32)</f>
        <v>0</v>
      </c>
      <c r="P33" s="54">
        <f t="shared" si="3"/>
        <v>0</v>
      </c>
      <c r="Q33" s="55">
        <f t="shared" si="4"/>
        <v>0</v>
      </c>
      <c r="R33" s="54">
        <f>SUM(R24:R32)</f>
        <v>571804</v>
      </c>
      <c r="S33" s="54">
        <f>SUM(S24:S32)</f>
        <v>109024</v>
      </c>
      <c r="T33" s="54">
        <f t="shared" si="6"/>
        <v>680828</v>
      </c>
      <c r="U33" s="55">
        <f t="shared" si="9"/>
        <v>1.1698860068235433</v>
      </c>
    </row>
    <row r="34" spans="1:21" ht="16.5">
      <c r="A34" s="24"/>
      <c r="B34" s="28"/>
      <c r="C34" s="24"/>
      <c r="D34" s="54"/>
      <c r="E34" s="54"/>
      <c r="F34" s="98"/>
      <c r="G34" s="61"/>
      <c r="H34" s="54"/>
      <c r="I34" s="59"/>
      <c r="J34" s="64"/>
      <c r="K34" s="61"/>
      <c r="L34" s="54"/>
      <c r="M34" s="55"/>
      <c r="N34" s="61"/>
      <c r="O34" s="54"/>
      <c r="P34" s="54"/>
      <c r="Q34" s="55"/>
      <c r="R34" s="54"/>
      <c r="S34" s="54"/>
      <c r="T34" s="54"/>
      <c r="U34" s="55"/>
    </row>
    <row r="35" spans="1:21" ht="12.75">
      <c r="A35" s="23" t="s">
        <v>34</v>
      </c>
      <c r="B35" s="27" t="s">
        <v>379</v>
      </c>
      <c r="C35" s="23" t="s">
        <v>380</v>
      </c>
      <c r="D35" s="85">
        <f>'[7]NC081'!$R$53</f>
        <v>11961</v>
      </c>
      <c r="E35" s="85">
        <f>'[7]NC081'!$R$54</f>
        <v>8318</v>
      </c>
      <c r="F35" s="63">
        <f t="shared" si="0"/>
        <v>20279</v>
      </c>
      <c r="G35" s="87">
        <f>('[16]NC081'!$D$57)/1000</f>
        <v>11960.547</v>
      </c>
      <c r="H35" s="85">
        <f>('[16]NC081'!$D$58)/1000</f>
        <v>8318</v>
      </c>
      <c r="I35" s="58">
        <f t="shared" si="1"/>
        <v>15838.286</v>
      </c>
      <c r="J35" s="86">
        <f>('[16]NC081'!$M$57)/1000</f>
        <v>11613.611</v>
      </c>
      <c r="K35" s="87">
        <f>('[16]NC081'!$M$58)/1000</f>
        <v>4224.675</v>
      </c>
      <c r="L35" s="52">
        <f t="shared" si="2"/>
        <v>15838.286</v>
      </c>
      <c r="M35" s="53">
        <f aca="true" t="shared" si="10" ref="M35:M42">IF($I35=0,0,$L35/$I35)</f>
        <v>1</v>
      </c>
      <c r="N35" s="87"/>
      <c r="O35" s="85"/>
      <c r="P35" s="52">
        <f t="shared" si="3"/>
        <v>0</v>
      </c>
      <c r="Q35" s="53">
        <f t="shared" si="4"/>
        <v>0</v>
      </c>
      <c r="R35" s="85">
        <f>'[7]NC081'!$T$53</f>
        <v>15393</v>
      </c>
      <c r="S35" s="85">
        <f>'[7]NC081'!$T$54</f>
        <v>4189</v>
      </c>
      <c r="T35" s="52">
        <f t="shared" si="6"/>
        <v>19582</v>
      </c>
      <c r="U35" s="53">
        <f aca="true" t="shared" si="11" ref="U35:U42">IF($I35=0,0,$T35/$I35)</f>
        <v>1.2363711578386702</v>
      </c>
    </row>
    <row r="36" spans="1:21" ht="12.75">
      <c r="A36" s="23" t="s">
        <v>34</v>
      </c>
      <c r="B36" s="27" t="s">
        <v>381</v>
      </c>
      <c r="C36" s="23" t="s">
        <v>382</v>
      </c>
      <c r="D36" s="85">
        <f>'[7]NC082'!$R$53</f>
        <v>115220</v>
      </c>
      <c r="E36" s="85">
        <f>'[7]NC082'!$R$54</f>
        <v>63149</v>
      </c>
      <c r="F36" s="63">
        <f t="shared" si="0"/>
        <v>178369</v>
      </c>
      <c r="G36" s="87">
        <f>('[16]NC082'!$D$57)/1000</f>
        <v>116260.559</v>
      </c>
      <c r="H36" s="85">
        <f>('[16]NC082'!$D$58)/1000</f>
        <v>63149</v>
      </c>
      <c r="I36" s="58">
        <f t="shared" si="1"/>
        <v>175256.796</v>
      </c>
      <c r="J36" s="86">
        <f>('[16]NC082'!$M$57)/1000</f>
        <v>132369.033</v>
      </c>
      <c r="K36" s="87">
        <f>('[16]NC082'!$M$58)/1000</f>
        <v>42887.763</v>
      </c>
      <c r="L36" s="52">
        <f t="shared" si="2"/>
        <v>175256.796</v>
      </c>
      <c r="M36" s="53">
        <f t="shared" si="10"/>
        <v>1</v>
      </c>
      <c r="N36" s="87"/>
      <c r="O36" s="85"/>
      <c r="P36" s="52">
        <f t="shared" si="3"/>
        <v>0</v>
      </c>
      <c r="Q36" s="53">
        <f t="shared" si="4"/>
        <v>0</v>
      </c>
      <c r="R36" s="85">
        <f>'[7]NC082'!$T$53</f>
        <v>132369</v>
      </c>
      <c r="S36" s="85">
        <f>'[7]NC082'!$T$54</f>
        <v>42888</v>
      </c>
      <c r="T36" s="52">
        <f t="shared" si="6"/>
        <v>175257</v>
      </c>
      <c r="U36" s="53">
        <f t="shared" si="11"/>
        <v>1.0000011640062163</v>
      </c>
    </row>
    <row r="37" spans="1:21" ht="12.75">
      <c r="A37" s="23" t="s">
        <v>34</v>
      </c>
      <c r="B37" s="27" t="s">
        <v>383</v>
      </c>
      <c r="C37" s="23" t="s">
        <v>384</v>
      </c>
      <c r="D37" s="85">
        <f>'[7]NC083'!$R$53</f>
        <v>314982</v>
      </c>
      <c r="E37" s="85">
        <f>'[7]NC083'!$R$54</f>
        <v>59664</v>
      </c>
      <c r="F37" s="63">
        <f t="shared" si="0"/>
        <v>374646</v>
      </c>
      <c r="G37" s="87">
        <f>('[16]NC083'!$D$57)/1000</f>
        <v>299809.298</v>
      </c>
      <c r="H37" s="85">
        <f>('[16]NC083'!$D$58)/1000</f>
        <v>0</v>
      </c>
      <c r="I37" s="58">
        <f t="shared" si="1"/>
        <v>290993.74</v>
      </c>
      <c r="J37" s="86">
        <f>('[16]NC083'!$M$57)/1000</f>
        <v>263723.483</v>
      </c>
      <c r="K37" s="87">
        <f>('[16]NC083'!$M$58)/1000</f>
        <v>27270.257</v>
      </c>
      <c r="L37" s="52">
        <f t="shared" si="2"/>
        <v>290993.74</v>
      </c>
      <c r="M37" s="53">
        <f t="shared" si="10"/>
        <v>1</v>
      </c>
      <c r="N37" s="87"/>
      <c r="O37" s="85"/>
      <c r="P37" s="52">
        <f t="shared" si="3"/>
        <v>0</v>
      </c>
      <c r="Q37" s="53">
        <f t="shared" si="4"/>
        <v>0</v>
      </c>
      <c r="R37" s="85">
        <f>'[7]NC083'!$T$53</f>
        <v>298460</v>
      </c>
      <c r="S37" s="85">
        <f>'[7]NC083'!$T$54</f>
        <v>28184</v>
      </c>
      <c r="T37" s="52">
        <f t="shared" si="6"/>
        <v>326644</v>
      </c>
      <c r="U37" s="53">
        <f t="shared" si="11"/>
        <v>1.1225121200201764</v>
      </c>
    </row>
    <row r="38" spans="1:21" ht="12.75">
      <c r="A38" s="23" t="s">
        <v>34</v>
      </c>
      <c r="B38" s="27" t="s">
        <v>385</v>
      </c>
      <c r="C38" s="23" t="s">
        <v>386</v>
      </c>
      <c r="D38" s="85">
        <f>'[7]NC084'!$R$53</f>
        <v>17906</v>
      </c>
      <c r="E38" s="85">
        <f>'[7]NC084'!$R$54</f>
        <v>18948</v>
      </c>
      <c r="F38" s="63">
        <f t="shared" si="0"/>
        <v>36854</v>
      </c>
      <c r="G38" s="87">
        <f>('[16]NC084'!$D$57)/1000</f>
        <v>18267.915</v>
      </c>
      <c r="H38" s="85">
        <f>('[16]NC084'!$D$58)/1000</f>
        <v>18948.183</v>
      </c>
      <c r="I38" s="58">
        <f t="shared" si="1"/>
        <v>20305.364</v>
      </c>
      <c r="J38" s="86">
        <f>('[16]NC084'!$M$57)/1000</f>
        <v>13886.685</v>
      </c>
      <c r="K38" s="87">
        <f>('[16]NC084'!$M$58)/1000</f>
        <v>6418.679</v>
      </c>
      <c r="L38" s="52">
        <f t="shared" si="2"/>
        <v>20305.364</v>
      </c>
      <c r="M38" s="53">
        <f t="shared" si="10"/>
        <v>1</v>
      </c>
      <c r="N38" s="87"/>
      <c r="O38" s="85"/>
      <c r="P38" s="52">
        <f t="shared" si="3"/>
        <v>0</v>
      </c>
      <c r="Q38" s="53">
        <f t="shared" si="4"/>
        <v>0</v>
      </c>
      <c r="R38" s="85">
        <f>'[7]NC084'!$T$53</f>
        <v>16817</v>
      </c>
      <c r="S38" s="85">
        <f>'[7]NC084'!$T$54</f>
        <v>6853</v>
      </c>
      <c r="T38" s="52">
        <f t="shared" si="6"/>
        <v>23670</v>
      </c>
      <c r="U38" s="53">
        <f t="shared" si="11"/>
        <v>1.165701831299355</v>
      </c>
    </row>
    <row r="39" spans="1:21" ht="12.75">
      <c r="A39" s="23" t="s">
        <v>34</v>
      </c>
      <c r="B39" s="27" t="s">
        <v>387</v>
      </c>
      <c r="C39" s="23" t="s">
        <v>388</v>
      </c>
      <c r="D39" s="85">
        <f>'[7]NC085'!$R$53</f>
        <v>68782</v>
      </c>
      <c r="E39" s="85">
        <f>'[7]NC085'!$R$54</f>
        <v>51614</v>
      </c>
      <c r="F39" s="63">
        <f t="shared" si="0"/>
        <v>120396</v>
      </c>
      <c r="G39" s="87">
        <f>('[16]NC085'!$D$57)/1000</f>
        <v>120397.1</v>
      </c>
      <c r="H39" s="85">
        <f>('[16]NC085'!$D$58)/1000</f>
        <v>51614.422</v>
      </c>
      <c r="I39" s="58">
        <f t="shared" si="1"/>
        <v>58937.12700000001</v>
      </c>
      <c r="J39" s="86">
        <f>('[16]NC085'!$M$57)/1000</f>
        <v>21104.308</v>
      </c>
      <c r="K39" s="87">
        <f>('[16]NC085'!$M$58)/1000</f>
        <v>37832.819</v>
      </c>
      <c r="L39" s="52">
        <f t="shared" si="2"/>
        <v>58937.12700000001</v>
      </c>
      <c r="M39" s="53">
        <f t="shared" si="10"/>
        <v>1</v>
      </c>
      <c r="N39" s="87"/>
      <c r="O39" s="85"/>
      <c r="P39" s="52">
        <f t="shared" si="3"/>
        <v>0</v>
      </c>
      <c r="Q39" s="53">
        <f t="shared" si="4"/>
        <v>0</v>
      </c>
      <c r="R39" s="85">
        <f>'[7]NC085'!$T$53</f>
        <v>64350</v>
      </c>
      <c r="S39" s="85">
        <f>'[7]NC085'!$T$54</f>
        <v>54866</v>
      </c>
      <c r="T39" s="52">
        <f t="shared" si="6"/>
        <v>119216</v>
      </c>
      <c r="U39" s="53">
        <f t="shared" si="11"/>
        <v>2.022765717779219</v>
      </c>
    </row>
    <row r="40" spans="1:21" ht="12.75">
      <c r="A40" s="23" t="s">
        <v>34</v>
      </c>
      <c r="B40" s="27" t="s">
        <v>389</v>
      </c>
      <c r="C40" s="23" t="s">
        <v>390</v>
      </c>
      <c r="D40" s="85">
        <f>'[7]NC086'!$R$53</f>
        <v>36349</v>
      </c>
      <c r="E40" s="85">
        <f>'[7]NC086'!$R$54</f>
        <v>32220</v>
      </c>
      <c r="F40" s="63">
        <f t="shared" si="0"/>
        <v>68569</v>
      </c>
      <c r="G40" s="87">
        <f>('[16]NC086'!$D$57)/1000</f>
        <v>38279.834</v>
      </c>
      <c r="H40" s="85">
        <f>('[16]NC086'!$D$58)/1000</f>
        <v>32393.295</v>
      </c>
      <c r="I40" s="58">
        <f t="shared" si="1"/>
        <v>35188.537000000004</v>
      </c>
      <c r="J40" s="86">
        <f>('[16]NC086'!$M$57)/1000</f>
        <v>23930.651</v>
      </c>
      <c r="K40" s="87">
        <f>('[16]NC086'!$M$58)/1000</f>
        <v>11257.886</v>
      </c>
      <c r="L40" s="52">
        <f t="shared" si="2"/>
        <v>35188.537000000004</v>
      </c>
      <c r="M40" s="53">
        <f t="shared" si="10"/>
        <v>1</v>
      </c>
      <c r="N40" s="87"/>
      <c r="O40" s="85"/>
      <c r="P40" s="52">
        <f t="shared" si="3"/>
        <v>0</v>
      </c>
      <c r="Q40" s="53">
        <f t="shared" si="4"/>
        <v>0</v>
      </c>
      <c r="R40" s="85">
        <f>'[7]NC086'!$T$53</f>
        <v>36194</v>
      </c>
      <c r="S40" s="85">
        <f>'[7]NC086'!$T$54</f>
        <v>15950</v>
      </c>
      <c r="T40" s="52">
        <f t="shared" si="6"/>
        <v>52144</v>
      </c>
      <c r="U40" s="53">
        <f t="shared" si="11"/>
        <v>1.481846204631923</v>
      </c>
    </row>
    <row r="41" spans="1:21" ht="12.75">
      <c r="A41" s="23" t="s">
        <v>53</v>
      </c>
      <c r="B41" s="27" t="s">
        <v>391</v>
      </c>
      <c r="C41" s="23" t="s">
        <v>392</v>
      </c>
      <c r="D41" s="85">
        <f>'[7]DC8'!$R$53</f>
        <v>72922</v>
      </c>
      <c r="E41" s="85">
        <f>'[7]DC8'!$R$54</f>
        <v>15803</v>
      </c>
      <c r="F41" s="63">
        <f t="shared" si="0"/>
        <v>88725</v>
      </c>
      <c r="G41" s="87">
        <f>('[16]DC8'!$D$57)/1000</f>
        <v>73101.298</v>
      </c>
      <c r="H41" s="85">
        <f>('[16]DC8'!$D$58)/1000</f>
        <v>15803.131</v>
      </c>
      <c r="I41" s="58">
        <f t="shared" si="1"/>
        <v>65650.325</v>
      </c>
      <c r="J41" s="86">
        <f>('[16]DC8'!$M$57)/1000</f>
        <v>50890.305</v>
      </c>
      <c r="K41" s="87">
        <f>('[16]DC8'!$M$58)/1000</f>
        <v>14760.02</v>
      </c>
      <c r="L41" s="52">
        <f t="shared" si="2"/>
        <v>65650.325</v>
      </c>
      <c r="M41" s="53">
        <f t="shared" si="10"/>
        <v>1</v>
      </c>
      <c r="N41" s="87"/>
      <c r="O41" s="85"/>
      <c r="P41" s="52">
        <f t="shared" si="3"/>
        <v>0</v>
      </c>
      <c r="Q41" s="53">
        <f t="shared" si="4"/>
        <v>0</v>
      </c>
      <c r="R41" s="85">
        <f>'[7]DC8'!$T$53</f>
        <v>66098</v>
      </c>
      <c r="S41" s="85">
        <f>'[7]DC8'!$T$54</f>
        <v>14676</v>
      </c>
      <c r="T41" s="52">
        <f t="shared" si="6"/>
        <v>80774</v>
      </c>
      <c r="U41" s="53">
        <f t="shared" si="11"/>
        <v>1.2303671002390317</v>
      </c>
    </row>
    <row r="42" spans="1:21" ht="16.5">
      <c r="A42" s="24"/>
      <c r="B42" s="80" t="s">
        <v>549</v>
      </c>
      <c r="C42" s="24"/>
      <c r="D42" s="54">
        <f>SUM(D35:D41)</f>
        <v>638122</v>
      </c>
      <c r="E42" s="54">
        <f>SUM(E35:E41)</f>
        <v>249716</v>
      </c>
      <c r="F42" s="98">
        <f t="shared" si="0"/>
        <v>887838</v>
      </c>
      <c r="G42" s="61">
        <f>SUM(G35:G41)</f>
        <v>678076.551</v>
      </c>
      <c r="H42" s="54">
        <f>SUM(H35:H41)</f>
        <v>190226.03100000002</v>
      </c>
      <c r="I42" s="59">
        <f t="shared" si="1"/>
        <v>662170.175</v>
      </c>
      <c r="J42" s="64">
        <f>SUM(J35:J41)</f>
        <v>517518.076</v>
      </c>
      <c r="K42" s="61">
        <f>SUM(K35:K41)</f>
        <v>144652.09900000002</v>
      </c>
      <c r="L42" s="54">
        <f t="shared" si="2"/>
        <v>662170.175</v>
      </c>
      <c r="M42" s="55">
        <f t="shared" si="10"/>
        <v>1</v>
      </c>
      <c r="N42" s="61">
        <f>SUM(N35:N41)</f>
        <v>0</v>
      </c>
      <c r="O42" s="54">
        <f>SUM(O35:O41)</f>
        <v>0</v>
      </c>
      <c r="P42" s="54">
        <f t="shared" si="3"/>
        <v>0</v>
      </c>
      <c r="Q42" s="55">
        <f t="shared" si="4"/>
        <v>0</v>
      </c>
      <c r="R42" s="54">
        <f>SUM(R35:R41)</f>
        <v>629681</v>
      </c>
      <c r="S42" s="54">
        <f>SUM(S35:S41)</f>
        <v>167606</v>
      </c>
      <c r="T42" s="54">
        <f t="shared" si="6"/>
        <v>797287</v>
      </c>
      <c r="U42" s="55">
        <f t="shared" si="11"/>
        <v>1.2040515113807413</v>
      </c>
    </row>
    <row r="43" spans="1:21" ht="16.5">
      <c r="A43" s="24"/>
      <c r="B43" s="28"/>
      <c r="C43" s="24"/>
      <c r="D43" s="54"/>
      <c r="E43" s="54"/>
      <c r="F43" s="98"/>
      <c r="G43" s="61"/>
      <c r="H43" s="54"/>
      <c r="I43" s="59"/>
      <c r="J43" s="64"/>
      <c r="K43" s="61"/>
      <c r="L43" s="54"/>
      <c r="M43" s="55"/>
      <c r="N43" s="61"/>
      <c r="O43" s="54"/>
      <c r="P43" s="54"/>
      <c r="Q43" s="55"/>
      <c r="R43" s="54"/>
      <c r="S43" s="54"/>
      <c r="T43" s="54"/>
      <c r="U43" s="55"/>
    </row>
    <row r="44" spans="1:21" ht="12.75">
      <c r="A44" s="23" t="s">
        <v>34</v>
      </c>
      <c r="B44" s="27" t="s">
        <v>393</v>
      </c>
      <c r="C44" s="23" t="s">
        <v>394</v>
      </c>
      <c r="D44" s="85">
        <f>'[7]NC091'!$R$53</f>
        <v>942736</v>
      </c>
      <c r="E44" s="85">
        <f>'[7]NC091'!$R$54</f>
        <v>113199</v>
      </c>
      <c r="F44" s="63">
        <f t="shared" si="0"/>
        <v>1055935</v>
      </c>
      <c r="G44" s="87">
        <f>('[16]NC091'!$D$57)/1000</f>
        <v>901777.774</v>
      </c>
      <c r="H44" s="85">
        <f>('[16]NC091'!$D$58)/1000</f>
        <v>161693.163</v>
      </c>
      <c r="I44" s="58">
        <f t="shared" si="1"/>
        <v>883961.155</v>
      </c>
      <c r="J44" s="86">
        <f>('[16]NC091'!$M$57)/1000</f>
        <v>766326.569</v>
      </c>
      <c r="K44" s="87">
        <f>('[16]NC091'!$M$58)/1000</f>
        <v>117634.586</v>
      </c>
      <c r="L44" s="52">
        <f t="shared" si="2"/>
        <v>883961.155</v>
      </c>
      <c r="M44" s="53">
        <f aca="true" t="shared" si="12" ref="M44:M49">IF($I44=0,0,$L44/$I44)</f>
        <v>1</v>
      </c>
      <c r="N44" s="87"/>
      <c r="O44" s="85"/>
      <c r="P44" s="52">
        <f t="shared" si="3"/>
        <v>0</v>
      </c>
      <c r="Q44" s="53">
        <f t="shared" si="4"/>
        <v>0</v>
      </c>
      <c r="R44" s="85">
        <f>'[7]NC091'!$T$53</f>
        <v>901719</v>
      </c>
      <c r="S44" s="85">
        <f>'[7]NC091'!$T$54</f>
        <v>108628</v>
      </c>
      <c r="T44" s="52">
        <f t="shared" si="6"/>
        <v>1010347</v>
      </c>
      <c r="U44" s="53">
        <f aca="true" t="shared" si="13" ref="U44:U49">IF($I44=0,0,$T44/$I44)</f>
        <v>1.1429766956218794</v>
      </c>
    </row>
    <row r="45" spans="1:21" ht="12.75">
      <c r="A45" s="23" t="s">
        <v>34</v>
      </c>
      <c r="B45" s="27" t="s">
        <v>395</v>
      </c>
      <c r="C45" s="23" t="s">
        <v>396</v>
      </c>
      <c r="D45" s="85">
        <f>'[7]NC092'!$R$53</f>
        <v>59405</v>
      </c>
      <c r="E45" s="85">
        <f>'[7]NC092'!$R$54</f>
        <v>16743</v>
      </c>
      <c r="F45" s="63">
        <f t="shared" si="0"/>
        <v>76148</v>
      </c>
      <c r="G45" s="87">
        <f>('[16]NC092'!$D$57)/1000</f>
        <v>0</v>
      </c>
      <c r="H45" s="85">
        <f>('[16]NC092'!$D$58)/1000</f>
        <v>0</v>
      </c>
      <c r="I45" s="58">
        <f t="shared" si="1"/>
        <v>0</v>
      </c>
      <c r="J45" s="86">
        <f>('[16]NC092'!$M$57)/1000</f>
        <v>0</v>
      </c>
      <c r="K45" s="87">
        <f>('[16]NC092'!$M$58)/1000</f>
        <v>0</v>
      </c>
      <c r="L45" s="52">
        <f t="shared" si="2"/>
        <v>0</v>
      </c>
      <c r="M45" s="53">
        <f t="shared" si="12"/>
        <v>0</v>
      </c>
      <c r="N45" s="87"/>
      <c r="O45" s="85"/>
      <c r="P45" s="52">
        <f t="shared" si="3"/>
        <v>0</v>
      </c>
      <c r="Q45" s="53">
        <f t="shared" si="4"/>
        <v>0</v>
      </c>
      <c r="R45" s="85">
        <f>'[7]NC092'!$T$53</f>
        <v>77485</v>
      </c>
      <c r="S45" s="85">
        <f>'[7]NC092'!$T$54</f>
        <v>0</v>
      </c>
      <c r="T45" s="52">
        <f t="shared" si="6"/>
        <v>77485</v>
      </c>
      <c r="U45" s="53">
        <f t="shared" si="13"/>
        <v>0</v>
      </c>
    </row>
    <row r="46" spans="1:21" ht="12.75">
      <c r="A46" s="23" t="s">
        <v>34</v>
      </c>
      <c r="B46" s="27" t="s">
        <v>397</v>
      </c>
      <c r="C46" s="23" t="s">
        <v>398</v>
      </c>
      <c r="D46" s="85">
        <f>'[7]NC093'!$R$53</f>
        <v>47182</v>
      </c>
      <c r="E46" s="85">
        <f>'[7]NC093'!$R$54</f>
        <v>15860</v>
      </c>
      <c r="F46" s="63">
        <f t="shared" si="0"/>
        <v>63042</v>
      </c>
      <c r="G46" s="87">
        <f>('[16]NC093'!$D$57)/1000</f>
        <v>47046.7</v>
      </c>
      <c r="H46" s="85">
        <f>('[16]NC093'!$D$58)/1000</f>
        <v>16563.445</v>
      </c>
      <c r="I46" s="58">
        <f t="shared" si="1"/>
        <v>42278.031</v>
      </c>
      <c r="J46" s="86">
        <f>('[16]NC093'!$M$57)/1000</f>
        <v>42278.031</v>
      </c>
      <c r="K46" s="87">
        <f>('[16]NC093'!$M$58)/1000</f>
        <v>0</v>
      </c>
      <c r="L46" s="52">
        <f t="shared" si="2"/>
        <v>42278.031</v>
      </c>
      <c r="M46" s="53">
        <f t="shared" si="12"/>
        <v>1</v>
      </c>
      <c r="N46" s="87"/>
      <c r="O46" s="85"/>
      <c r="P46" s="52">
        <f t="shared" si="3"/>
        <v>0</v>
      </c>
      <c r="Q46" s="53">
        <f t="shared" si="4"/>
        <v>0</v>
      </c>
      <c r="R46" s="85">
        <f>'[7]NC093'!$T$53</f>
        <v>54802</v>
      </c>
      <c r="S46" s="85">
        <f>'[7]NC093'!$T$54</f>
        <v>7160</v>
      </c>
      <c r="T46" s="52">
        <f t="shared" si="6"/>
        <v>61962</v>
      </c>
      <c r="U46" s="53">
        <f t="shared" si="13"/>
        <v>1.4655838631652451</v>
      </c>
    </row>
    <row r="47" spans="1:21" ht="12.75">
      <c r="A47" s="23" t="s">
        <v>34</v>
      </c>
      <c r="B47" s="27" t="s">
        <v>399</v>
      </c>
      <c r="C47" s="23" t="s">
        <v>400</v>
      </c>
      <c r="D47" s="85">
        <f>'[7]NC094'!$R$53</f>
        <v>114685</v>
      </c>
      <c r="E47" s="85">
        <f>'[7]NC094'!$R$54</f>
        <v>23464</v>
      </c>
      <c r="F47" s="63">
        <f t="shared" si="0"/>
        <v>138149</v>
      </c>
      <c r="G47" s="87">
        <f>('[16]NC094'!$D$57)/1000</f>
        <v>0</v>
      </c>
      <c r="H47" s="85">
        <f>('[16]NC094'!$D$58)/1000</f>
        <v>0</v>
      </c>
      <c r="I47" s="58">
        <f t="shared" si="1"/>
        <v>0</v>
      </c>
      <c r="J47" s="86">
        <f>('[16]NC094'!$M$57)/1000</f>
        <v>0</v>
      </c>
      <c r="K47" s="87">
        <f>('[16]NC094'!$M$58)/1000</f>
        <v>0</v>
      </c>
      <c r="L47" s="52">
        <f t="shared" si="2"/>
        <v>0</v>
      </c>
      <c r="M47" s="53">
        <f t="shared" si="12"/>
        <v>0</v>
      </c>
      <c r="N47" s="87"/>
      <c r="O47" s="85"/>
      <c r="P47" s="52">
        <f t="shared" si="3"/>
        <v>0</v>
      </c>
      <c r="Q47" s="53">
        <f t="shared" si="4"/>
        <v>0</v>
      </c>
      <c r="R47" s="85">
        <f>'[7]NC094'!$T$53</f>
        <v>104523</v>
      </c>
      <c r="S47" s="85">
        <f>'[7]NC094'!$T$54</f>
        <v>26604</v>
      </c>
      <c r="T47" s="52">
        <f t="shared" si="6"/>
        <v>131127</v>
      </c>
      <c r="U47" s="53">
        <f t="shared" si="13"/>
        <v>0</v>
      </c>
    </row>
    <row r="48" spans="1:21" ht="12.75">
      <c r="A48" s="23" t="s">
        <v>53</v>
      </c>
      <c r="B48" s="27" t="s">
        <v>401</v>
      </c>
      <c r="C48" s="23" t="s">
        <v>402</v>
      </c>
      <c r="D48" s="85">
        <f>'[7]DC9'!$R$53</f>
        <v>68271</v>
      </c>
      <c r="E48" s="85">
        <f>'[7]DC9'!$R$54</f>
        <v>8661</v>
      </c>
      <c r="F48" s="63">
        <f t="shared" si="0"/>
        <v>76932</v>
      </c>
      <c r="G48" s="87">
        <f>('[16]DC9'!$D$57)/1000</f>
        <v>114727.91</v>
      </c>
      <c r="H48" s="85">
        <f>('[16]DC9'!$D$58)/1000</f>
        <v>9102.55</v>
      </c>
      <c r="I48" s="58">
        <f t="shared" si="1"/>
        <v>95536.84</v>
      </c>
      <c r="J48" s="86">
        <f>('[16]DC9'!$M$57)/1000</f>
        <v>86142.488</v>
      </c>
      <c r="K48" s="87">
        <f>('[16]DC9'!$M$58)/1000</f>
        <v>9394.352</v>
      </c>
      <c r="L48" s="52">
        <f t="shared" si="2"/>
        <v>95536.84</v>
      </c>
      <c r="M48" s="53">
        <f t="shared" si="12"/>
        <v>1</v>
      </c>
      <c r="N48" s="87"/>
      <c r="O48" s="85"/>
      <c r="P48" s="52">
        <f t="shared" si="3"/>
        <v>0</v>
      </c>
      <c r="Q48" s="53">
        <f t="shared" si="4"/>
        <v>0</v>
      </c>
      <c r="R48" s="85">
        <f>'[7]DC9'!$T$53</f>
        <v>90248</v>
      </c>
      <c r="S48" s="85">
        <f>'[7]DC9'!$T$54</f>
        <v>10367</v>
      </c>
      <c r="T48" s="52">
        <f t="shared" si="6"/>
        <v>100615</v>
      </c>
      <c r="U48" s="53">
        <f t="shared" si="13"/>
        <v>1.0531539456402368</v>
      </c>
    </row>
    <row r="49" spans="1:21" ht="16.5">
      <c r="A49" s="24"/>
      <c r="B49" s="80" t="s">
        <v>550</v>
      </c>
      <c r="C49" s="24"/>
      <c r="D49" s="54">
        <f>SUM(D44:D48)</f>
        <v>1232279</v>
      </c>
      <c r="E49" s="54">
        <f>SUM(E44:E48)</f>
        <v>177927</v>
      </c>
      <c r="F49" s="98">
        <f t="shared" si="0"/>
        <v>1410206</v>
      </c>
      <c r="G49" s="61">
        <f>SUM(G44:G48)</f>
        <v>1063552.3839999998</v>
      </c>
      <c r="H49" s="54">
        <f>SUM(H44:H48)</f>
        <v>187359.158</v>
      </c>
      <c r="I49" s="59">
        <f t="shared" si="1"/>
        <v>1021776.026</v>
      </c>
      <c r="J49" s="64">
        <f>SUM(J44:J48)</f>
        <v>894747.088</v>
      </c>
      <c r="K49" s="61">
        <f>SUM(K44:K48)</f>
        <v>127028.938</v>
      </c>
      <c r="L49" s="54">
        <f t="shared" si="2"/>
        <v>1021776.026</v>
      </c>
      <c r="M49" s="55">
        <f t="shared" si="12"/>
        <v>1</v>
      </c>
      <c r="N49" s="61">
        <f>SUM(N44:N48)</f>
        <v>0</v>
      </c>
      <c r="O49" s="54">
        <f>SUM(O44:O48)</f>
        <v>0</v>
      </c>
      <c r="P49" s="54">
        <f>$N49+$O49</f>
        <v>0</v>
      </c>
      <c r="Q49" s="55">
        <f>IF($P49=0,0,$P49/$I49)</f>
        <v>0</v>
      </c>
      <c r="R49" s="54">
        <f>SUM(R44:R48)</f>
        <v>1228777</v>
      </c>
      <c r="S49" s="54">
        <f>SUM(S44:S48)</f>
        <v>152759</v>
      </c>
      <c r="T49" s="54">
        <f t="shared" si="6"/>
        <v>1381536</v>
      </c>
      <c r="U49" s="55">
        <f t="shared" si="13"/>
        <v>1.352092792202584</v>
      </c>
    </row>
    <row r="50" spans="1:21" ht="16.5">
      <c r="A50" s="24"/>
      <c r="B50" s="28"/>
      <c r="C50" s="24"/>
      <c r="D50" s="54"/>
      <c r="E50" s="54"/>
      <c r="F50" s="98"/>
      <c r="G50" s="61"/>
      <c r="H50" s="54"/>
      <c r="I50" s="59"/>
      <c r="J50" s="64"/>
      <c r="K50" s="61"/>
      <c r="L50" s="54"/>
      <c r="M50" s="55"/>
      <c r="N50" s="61"/>
      <c r="O50" s="54"/>
      <c r="P50" s="54"/>
      <c r="Q50" s="55"/>
      <c r="R50" s="54"/>
      <c r="S50" s="54"/>
      <c r="T50" s="54"/>
      <c r="U50" s="55"/>
    </row>
    <row r="51" spans="1:21" ht="16.5">
      <c r="A51" s="24"/>
      <c r="B51" s="81" t="s">
        <v>551</v>
      </c>
      <c r="C51" s="24"/>
      <c r="D51" s="92">
        <f>SUM(D9:D12,D15:D21,D24:D32,D35:D41,D44:D48)</f>
        <v>3217444</v>
      </c>
      <c r="E51" s="92">
        <f>SUM(E9:E12,E15:E21,E24:E32,E35:E41,E44:E48)</f>
        <v>861304</v>
      </c>
      <c r="F51" s="95">
        <f t="shared" si="0"/>
        <v>4078748</v>
      </c>
      <c r="G51" s="96">
        <f>SUM(G9:G12,G15:G21,G24:G32,G35:G41,G44:G48)</f>
        <v>2808432.6840000004</v>
      </c>
      <c r="H51" s="92">
        <f>SUM(H9:H12,H15:H21,H24:H32,H35:H41,H44:H48)</f>
        <v>671703.972</v>
      </c>
      <c r="I51" s="93">
        <f t="shared" si="1"/>
        <v>2966475.988</v>
      </c>
      <c r="J51" s="94">
        <f>SUM(J9:J12,J15:J21,J24:J32,J35:J41,J44:J48)</f>
        <v>2477500.301</v>
      </c>
      <c r="K51" s="92">
        <f>SUM(K9:K12,K15:K21,K24:K32,K35:K41,K44:K48)</f>
        <v>488975.687</v>
      </c>
      <c r="L51" s="92">
        <f t="shared" si="2"/>
        <v>2966475.988</v>
      </c>
      <c r="M51" s="55">
        <f>IF($I51=0,0,$L51/$I51)</f>
        <v>1</v>
      </c>
      <c r="N51" s="61">
        <f>SUM(N9:N12,N15:N21,N24:N32,N35:N41,N44:N48)</f>
        <v>0</v>
      </c>
      <c r="O51" s="54">
        <f>SUM(O9:O12,O15:O21,O24:O32,O35:O41,O44:O48)</f>
        <v>0</v>
      </c>
      <c r="P51" s="54">
        <f t="shared" si="3"/>
        <v>0</v>
      </c>
      <c r="Q51" s="55">
        <f t="shared" si="4"/>
        <v>0</v>
      </c>
      <c r="R51" s="54">
        <f>SUM(R9:R12,R15:R21,R24:R32,R35:R41,R44:R48)</f>
        <v>3298199</v>
      </c>
      <c r="S51" s="54">
        <f>SUM(S9:S12,S15:S21,S24:S32,S35:S41,S44:S48)</f>
        <v>617223</v>
      </c>
      <c r="T51" s="54">
        <f t="shared" si="6"/>
        <v>3915422</v>
      </c>
      <c r="U51" s="55">
        <f>IF($I51=0,0,$T51/$I51)</f>
        <v>1.3198900027637777</v>
      </c>
    </row>
    <row r="52" spans="1:21" ht="12.75">
      <c r="A52" s="26"/>
      <c r="B52" s="30"/>
      <c r="C52" s="26"/>
      <c r="D52" s="52"/>
      <c r="E52" s="52"/>
      <c r="F52" s="58"/>
      <c r="G52" s="62"/>
      <c r="H52" s="52"/>
      <c r="I52" s="58"/>
      <c r="J52" s="62"/>
      <c r="K52" s="52"/>
      <c r="L52" s="52"/>
      <c r="M52" s="10"/>
      <c r="N52" s="60"/>
      <c r="O52" s="52"/>
      <c r="P52" s="52"/>
      <c r="Q52" s="10"/>
      <c r="R52" s="52"/>
      <c r="S52" s="52"/>
      <c r="T52" s="52"/>
      <c r="U52" s="53"/>
    </row>
    <row r="53" spans="1:21" ht="12.75">
      <c r="A53" s="31"/>
      <c r="B53" s="105" t="s">
        <v>572</v>
      </c>
      <c r="C53" s="31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ht="12.75">
      <c r="A54" s="32"/>
      <c r="B54" s="123" t="s">
        <v>569</v>
      </c>
      <c r="C54" s="32"/>
      <c r="D54" s="16"/>
      <c r="E54" s="16"/>
      <c r="F54" s="16"/>
      <c r="G54" s="16"/>
      <c r="H54" s="16"/>
      <c r="I54" s="16"/>
      <c r="J54" s="110">
        <f>J51-'[11]NC'!Z46</f>
        <v>-2475022800.699</v>
      </c>
      <c r="K54" s="110">
        <f>K51-'[11]NC'!AA46</f>
        <v>-488486711.313</v>
      </c>
      <c r="L54" s="110">
        <f>L51-'[11]NC'!AB46</f>
        <v>-2963509512.012</v>
      </c>
      <c r="M54" s="16"/>
      <c r="N54" s="16"/>
      <c r="O54" s="16"/>
      <c r="P54" s="16"/>
      <c r="Q54" s="16"/>
      <c r="R54" s="16"/>
      <c r="S54" s="16"/>
      <c r="T54" s="16"/>
      <c r="U54" s="16"/>
    </row>
    <row r="55" spans="1:21" ht="12.75">
      <c r="A55" s="32"/>
      <c r="B55" s="33"/>
      <c r="C55" s="32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</row>
    <row r="56" spans="1:21" ht="12.75">
      <c r="A56" s="32"/>
      <c r="B56" s="33"/>
      <c r="C56" s="32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2.75">
      <c r="A57" s="32"/>
      <c r="B57" s="33"/>
      <c r="C57" s="32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1:22" ht="12.75">
      <c r="A58" s="134"/>
      <c r="B58" s="33"/>
      <c r="C58" s="32"/>
      <c r="D58" s="129">
        <f>'[7]Summary'!$R$53-D51</f>
        <v>0</v>
      </c>
      <c r="E58" s="129">
        <f>'[7]Summary'!$R$54-E51</f>
        <v>0</v>
      </c>
      <c r="F58" s="16"/>
      <c r="G58" s="129">
        <f>('[16]Summary'!$D$57)/1000-G51</f>
        <v>0</v>
      </c>
      <c r="H58" s="129">
        <f>('[16]Summary'!$D$58)/1000-H51</f>
        <v>0</v>
      </c>
      <c r="I58" s="129">
        <f>$J58+$K58</f>
        <v>0</v>
      </c>
      <c r="J58" s="129">
        <f>('[16]Summary'!$M$57)/1000-J51</f>
        <v>0</v>
      </c>
      <c r="K58" s="129">
        <f>('[16]Summary'!$M$58)/1000-K51</f>
        <v>0</v>
      </c>
      <c r="L58" s="129">
        <f>$J58+$K58</f>
        <v>0</v>
      </c>
      <c r="M58" s="129">
        <f>IF($I58=0,0,$L58/$I58)</f>
        <v>0</v>
      </c>
      <c r="N58" s="129"/>
      <c r="O58" s="129"/>
      <c r="P58" s="129">
        <f>$N58+$O58</f>
        <v>0</v>
      </c>
      <c r="Q58" s="129">
        <f>IF($P58=0,0,$P58/$I58)</f>
        <v>0</v>
      </c>
      <c r="R58" s="129">
        <f>'[7]Summary'!$T$53-R51</f>
        <v>0</v>
      </c>
      <c r="S58" s="129">
        <f>'[7]Summary'!$T$54-S51</f>
        <v>0</v>
      </c>
      <c r="T58" s="129">
        <f>$R58+$S58</f>
        <v>0</v>
      </c>
      <c r="U58" s="129">
        <f>IF($I58=0,0,$T58/$I58)</f>
        <v>0</v>
      </c>
      <c r="V58" s="16"/>
    </row>
    <row r="59" spans="1:21" ht="12.75">
      <c r="A59" s="32"/>
      <c r="B59" s="33"/>
      <c r="C59" s="32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1:21" ht="12.75">
      <c r="A60" s="32"/>
      <c r="B60" s="33"/>
      <c r="C60" s="32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1:21" ht="12.75">
      <c r="A61" s="32"/>
      <c r="B61" s="33"/>
      <c r="C61" s="32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1:21" ht="12.75">
      <c r="A62" s="32"/>
      <c r="B62" s="33"/>
      <c r="C62" s="32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2.75">
      <c r="A63" s="32"/>
      <c r="B63" s="33"/>
      <c r="C63" s="32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21" ht="12.75">
      <c r="A64" s="32"/>
      <c r="B64" s="33"/>
      <c r="C64" s="32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ht="12.75">
      <c r="A65" s="32"/>
      <c r="B65" s="33"/>
      <c r="C65" s="32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ht="12.75">
      <c r="A66" s="32"/>
      <c r="B66" s="33"/>
      <c r="C66" s="32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ht="12.75">
      <c r="A67" s="32"/>
      <c r="B67" s="33"/>
      <c r="C67" s="32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ht="12.75">
      <c r="A68" s="32"/>
      <c r="B68" s="33"/>
      <c r="C68" s="32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2.75">
      <c r="A69" s="32"/>
      <c r="B69" s="33"/>
      <c r="C69" s="32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ht="12.75">
      <c r="A70" s="32"/>
      <c r="B70" s="33"/>
      <c r="C70" s="32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ht="12.75">
      <c r="A71" s="32"/>
      <c r="B71" s="33"/>
      <c r="C71" s="32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2.75">
      <c r="A72" s="32"/>
      <c r="B72" s="33"/>
      <c r="C72" s="32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2.75">
      <c r="A73" s="32"/>
      <c r="B73" s="33"/>
      <c r="C73" s="32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2.75">
      <c r="A74" s="32"/>
      <c r="B74" s="33"/>
      <c r="C74" s="32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2.75">
      <c r="A75" s="32"/>
      <c r="B75" s="33"/>
      <c r="C75" s="32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2.75">
      <c r="A76" s="32"/>
      <c r="B76" s="33"/>
      <c r="C76" s="32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2.75">
      <c r="A77" s="32"/>
      <c r="B77" s="33"/>
      <c r="C77" s="32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2.75">
      <c r="A78" s="32"/>
      <c r="B78" s="33"/>
      <c r="C78" s="32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2.75">
      <c r="A79" s="32"/>
      <c r="B79" s="33"/>
      <c r="C79" s="32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2.75">
      <c r="A80" s="32"/>
      <c r="B80" s="33"/>
      <c r="C80" s="32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ht="12.75">
      <c r="A81" s="32"/>
      <c r="B81" s="33"/>
      <c r="C81" s="32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</row>
    <row r="82" spans="1:21" ht="12.75">
      <c r="A82" s="32"/>
      <c r="B82" s="33"/>
      <c r="C82" s="32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</row>
    <row r="83" spans="1:21" ht="12.75">
      <c r="A83" s="32"/>
      <c r="B83" s="33"/>
      <c r="C83" s="32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</row>
    <row r="84" spans="1:21" ht="12.75">
      <c r="A84" s="32"/>
      <c r="B84" s="33"/>
      <c r="C84" s="32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</row>
    <row r="85" spans="1:21" ht="12.75">
      <c r="A85" s="32"/>
      <c r="B85" s="33"/>
      <c r="C85" s="32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</row>
    <row r="86" spans="1:21" ht="12.7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7:14" ht="12.75">
      <c r="G87" s="16"/>
      <c r="H87" s="16"/>
      <c r="I87" s="16"/>
      <c r="J87" s="16"/>
      <c r="K87" s="16"/>
      <c r="L87" s="16"/>
      <c r="M87" s="16"/>
      <c r="N87" s="16"/>
    </row>
    <row r="88" spans="7:14" ht="12.75">
      <c r="G88" s="16"/>
      <c r="H88" s="16"/>
      <c r="I88" s="16"/>
      <c r="J88" s="16"/>
      <c r="K88" s="16"/>
      <c r="L88" s="16"/>
      <c r="M88" s="16"/>
      <c r="N88" s="16"/>
    </row>
    <row r="89" spans="10:14" ht="12.75">
      <c r="J89" s="16"/>
      <c r="K89" s="16"/>
      <c r="L89" s="16"/>
      <c r="M89" s="16"/>
      <c r="N89" s="16"/>
    </row>
    <row r="90" spans="10:14" ht="12.75">
      <c r="J90" s="16"/>
      <c r="K90" s="16"/>
      <c r="L90" s="16"/>
      <c r="M90" s="16"/>
      <c r="N90" s="16"/>
    </row>
    <row r="91" spans="10:14" ht="12.75">
      <c r="J91" s="16"/>
      <c r="K91" s="16"/>
      <c r="L91" s="16"/>
      <c r="M91" s="16"/>
      <c r="N91" s="16"/>
    </row>
    <row r="92" spans="10:14" ht="12.75">
      <c r="J92" s="16"/>
      <c r="K92" s="16"/>
      <c r="L92" s="16"/>
      <c r="M92" s="16"/>
      <c r="N92" s="16"/>
    </row>
    <row r="93" spans="10:14" ht="12.75">
      <c r="J93" s="16"/>
      <c r="K93" s="16"/>
      <c r="L93" s="16"/>
      <c r="M93" s="16"/>
      <c r="N93" s="16"/>
    </row>
    <row r="94" spans="10:14" ht="12.75">
      <c r="J94" s="16"/>
      <c r="K94" s="16"/>
      <c r="L94" s="16"/>
      <c r="M94" s="16"/>
      <c r="N94" s="16"/>
    </row>
    <row r="95" spans="10:14" ht="12.75">
      <c r="J95" s="16"/>
      <c r="K95" s="16"/>
      <c r="L95" s="16"/>
      <c r="M95" s="16"/>
      <c r="N95" s="16"/>
    </row>
    <row r="96" spans="10:14" ht="12.75">
      <c r="J96" s="16"/>
      <c r="K96" s="16"/>
      <c r="L96" s="16"/>
      <c r="M96" s="16"/>
      <c r="N96" s="16"/>
    </row>
    <row r="97" spans="10:14" ht="12.75">
      <c r="J97" s="16"/>
      <c r="K97" s="16"/>
      <c r="L97" s="16"/>
      <c r="M97" s="16"/>
      <c r="N97" s="16"/>
    </row>
    <row r="98" spans="10:14" ht="12.75">
      <c r="J98" s="16"/>
      <c r="K98" s="16"/>
      <c r="L98" s="16"/>
      <c r="M98" s="16"/>
      <c r="N98" s="16"/>
    </row>
    <row r="99" spans="10:14" ht="12.75">
      <c r="J99" s="16"/>
      <c r="K99" s="16"/>
      <c r="L99" s="16"/>
      <c r="M99" s="16"/>
      <c r="N99" s="16"/>
    </row>
    <row r="100" spans="10:14" ht="12.75">
      <c r="J100" s="16"/>
      <c r="K100" s="16"/>
      <c r="L100" s="16"/>
      <c r="M100" s="16"/>
      <c r="N100" s="16"/>
    </row>
    <row r="101" spans="10:14" ht="12.75">
      <c r="J101" s="16"/>
      <c r="K101" s="16"/>
      <c r="L101" s="16"/>
      <c r="M101" s="16"/>
      <c r="N101" s="16"/>
    </row>
    <row r="102" spans="10:14" ht="12.75">
      <c r="J102" s="16"/>
      <c r="K102" s="16"/>
      <c r="L102" s="16"/>
      <c r="M102" s="16"/>
      <c r="N102" s="16"/>
    </row>
  </sheetData>
  <sheetProtection password="F954" sheet="1" objects="1" scenarios="1"/>
  <mergeCells count="5">
    <mergeCell ref="A2:Q2"/>
    <mergeCell ref="R4:U4"/>
    <mergeCell ref="D4:F4"/>
    <mergeCell ref="G4:I4"/>
    <mergeCell ref="N4:Q4"/>
  </mergeCells>
  <conditionalFormatting sqref="A58:IV58">
    <cfRule type="cellIs" priority="1" dxfId="0" operator="notEqual" stopIfTrue="1">
      <formula>0</formula>
    </cfRule>
  </conditionalFormatting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Sylvester Mohloli</cp:lastModifiedBy>
  <cp:lastPrinted>2011-11-03T13:30:22Z</cp:lastPrinted>
  <dcterms:created xsi:type="dcterms:W3CDTF">2007-11-02T12:42:05Z</dcterms:created>
  <dcterms:modified xsi:type="dcterms:W3CDTF">2011-11-03T13:32:44Z</dcterms:modified>
  <cp:category/>
  <cp:version/>
  <cp:contentType/>
  <cp:contentStatus/>
</cp:coreProperties>
</file>